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-105" yWindow="5385" windowWidth="11850" windowHeight="5520" activeTab="4"/>
  </bookViews>
  <sheets>
    <sheet name="Титульный" sheetId="4" r:id="rId1"/>
    <sheet name="ФП" sheetId="5" r:id="rId2"/>
    <sheet name="Вложения" sheetId="6" r:id="rId3"/>
    <sheet name="Финансовая модель" sheetId="12" r:id="rId4"/>
    <sheet name="Финансовые результаты" sheetId="13" r:id="rId5"/>
  </sheets>
  <calcPr calcId="125725"/>
</workbook>
</file>

<file path=xl/calcChain.xml><?xml version="1.0" encoding="utf-8"?>
<calcChain xmlns="http://schemas.openxmlformats.org/spreadsheetml/2006/main">
  <c r="L49" i="6"/>
  <c r="J49"/>
  <c r="K49"/>
  <c r="L40"/>
  <c r="J40"/>
  <c r="K40"/>
  <c r="K6"/>
  <c r="K9"/>
  <c r="K68"/>
  <c r="K27"/>
  <c r="L27" l="1"/>
  <c r="J27"/>
  <c r="S29" i="12"/>
  <c r="L68" i="6"/>
  <c r="J68"/>
  <c r="S37" i="12"/>
  <c r="L9" i="6"/>
  <c r="J9"/>
  <c r="D14" i="13" l="1"/>
  <c r="D18"/>
  <c r="D22"/>
  <c r="F35" i="12" l="1"/>
  <c r="F31"/>
  <c r="F26"/>
  <c r="S33"/>
  <c r="S24"/>
  <c r="L6" i="6"/>
  <c r="J6"/>
  <c r="K34"/>
  <c r="L34"/>
  <c r="J34"/>
  <c r="L53"/>
  <c r="K53"/>
  <c r="J53"/>
  <c r="L72"/>
  <c r="K72"/>
  <c r="J72"/>
  <c r="F5" i="5"/>
  <c r="S31" i="12" l="1"/>
  <c r="S27"/>
  <c r="F49" i="5"/>
  <c r="D49"/>
  <c r="D5"/>
  <c r="E9" i="13" l="1"/>
  <c r="E8"/>
  <c r="E7"/>
  <c r="S38" i="12" l="1"/>
  <c r="S28"/>
  <c r="S26" s="1"/>
  <c r="S36"/>
  <c r="S17"/>
  <c r="S16"/>
  <c r="S15"/>
  <c r="S14"/>
  <c r="S12"/>
  <c r="S11"/>
  <c r="S10"/>
  <c r="S9"/>
  <c r="S8"/>
  <c r="S7"/>
  <c r="S35" l="1"/>
  <c r="S41" s="1"/>
  <c r="S42" s="1"/>
  <c r="F6" i="13" s="1"/>
  <c r="S20" i="12"/>
  <c r="H6" i="13" l="1"/>
  <c r="I6"/>
  <c r="I9"/>
  <c r="H9"/>
  <c r="I7"/>
  <c r="H7"/>
  <c r="H8"/>
  <c r="I8"/>
  <c r="S21" i="12"/>
  <c r="S50" s="1"/>
  <c r="S45"/>
  <c r="S49"/>
  <c r="J7" i="13" l="1"/>
  <c r="K7" s="1"/>
  <c r="J6"/>
  <c r="K6" s="1"/>
  <c r="J9"/>
  <c r="J8"/>
  <c r="K9"/>
  <c r="F53" i="12"/>
  <c r="S46"/>
  <c r="F54" s="1"/>
  <c r="G16" i="13" l="1"/>
  <c r="G20"/>
  <c r="G24"/>
  <c r="G14"/>
  <c r="G18"/>
  <c r="G22"/>
  <c r="G17"/>
  <c r="G21"/>
  <c r="G25"/>
  <c r="G15"/>
  <c r="G19"/>
  <c r="G23"/>
  <c r="K8"/>
  <c r="L65" i="6"/>
  <c r="K65"/>
  <c r="J65"/>
  <c r="L57"/>
  <c r="L56" s="1"/>
  <c r="K57"/>
  <c r="K56" s="1"/>
  <c r="J57"/>
  <c r="J56" s="1"/>
  <c r="K75" l="1"/>
  <c r="E18" i="13" s="1"/>
  <c r="H21" s="1"/>
  <c r="J75" i="6"/>
  <c r="E14" i="13" s="1"/>
  <c r="L75" i="6"/>
  <c r="E22" i="13" s="1"/>
  <c r="H23" s="1"/>
  <c r="D6" i="5" l="1"/>
  <c r="D50" s="1"/>
  <c r="H16" i="13"/>
  <c r="H14"/>
  <c r="H15"/>
  <c r="H17"/>
  <c r="H25"/>
  <c r="H24"/>
  <c r="H22"/>
  <c r="F6" i="5"/>
  <c r="F50" s="1"/>
  <c r="H18" i="13"/>
  <c r="H19"/>
  <c r="H20"/>
  <c r="E6" i="5"/>
  <c r="E50" s="1"/>
</calcChain>
</file>

<file path=xl/sharedStrings.xml><?xml version="1.0" encoding="utf-8"?>
<sst xmlns="http://schemas.openxmlformats.org/spreadsheetml/2006/main" count="343" uniqueCount="209">
  <si>
    <t>Стартовые инвестиции по пакетам</t>
  </si>
  <si>
    <t>Gold</t>
  </si>
  <si>
    <t>Платинум</t>
  </si>
  <si>
    <t>Категория инвестиции</t>
  </si>
  <si>
    <t>Паушальный взнос</t>
  </si>
  <si>
    <t>2 телевизора и кронштейны</t>
  </si>
  <si>
    <t>3. Фонд рекламы маркетинга и PR</t>
  </si>
  <si>
    <t>2. Фонд обязательных платежей</t>
  </si>
  <si>
    <t>4. Фонд прочих расходов</t>
  </si>
  <si>
    <t>5.Фонд налоговых отчислений</t>
  </si>
  <si>
    <t>Аренда первый месяц сумма от</t>
  </si>
  <si>
    <t>Ремонт помещения сумма от</t>
  </si>
  <si>
    <t>2.1 Рекламный сбор</t>
  </si>
  <si>
    <t>Ступенька для раковины</t>
  </si>
  <si>
    <t>Кухонный уголок для питания сотрудников</t>
  </si>
  <si>
    <t>Горшки</t>
  </si>
  <si>
    <t>Журнальный столик</t>
  </si>
  <si>
    <t>Аптечка</t>
  </si>
  <si>
    <t>Видеодомофон</t>
  </si>
  <si>
    <t>Огнетушитель</t>
  </si>
  <si>
    <t>Кухонный гарнитур</t>
  </si>
  <si>
    <t>Плита</t>
  </si>
  <si>
    <t>Холодильник</t>
  </si>
  <si>
    <t>Термопот</t>
  </si>
  <si>
    <t>Вытяжка</t>
  </si>
  <si>
    <t>Кухонный инвентарь</t>
  </si>
  <si>
    <t>Ионизатор (желательно)</t>
  </si>
  <si>
    <t>абонементы 2 мес</t>
  </si>
  <si>
    <t>абонементы 3 мес</t>
  </si>
  <si>
    <t>абонементы 6 мес</t>
  </si>
  <si>
    <t>абонементы 12 мес</t>
  </si>
  <si>
    <t>Быстрый старт</t>
  </si>
  <si>
    <t>Содержание Франчайзингового Пакета</t>
  </si>
  <si>
    <t>базовые франчайзинговые пакеты</t>
  </si>
  <si>
    <t>"БЫСТРЫЙ СТАРТ"</t>
  </si>
  <si>
    <t>"GOLD"</t>
  </si>
  <si>
    <t>"Platinum"</t>
  </si>
  <si>
    <t>Лицензионный Договор</t>
  </si>
  <si>
    <t>да</t>
  </si>
  <si>
    <t xml:space="preserve">БИЗНЕС-БУК </t>
  </si>
  <si>
    <t>ЛИЧНЫЙ КОНСУЛЬТАНТ ("проект-менеджер"):       пошаговое сопровождение</t>
  </si>
  <si>
    <t>ежедневно    (до 6 час./день)</t>
  </si>
  <si>
    <t>ежедневно (круглосуточно)</t>
  </si>
  <si>
    <t>МАРКЕТИНГОВАЯ ПОДДЕРЖКА. Более 20 протестированнных эффективных малозатратных каналов привлечения клиентов.</t>
  </si>
  <si>
    <t>ПОМЕЩЕНИЕ для детского сада. ОСНАЩЕНИЕ.</t>
  </si>
  <si>
    <t>Договор аренды</t>
  </si>
  <si>
    <t>ПЕРСОНАЛ</t>
  </si>
  <si>
    <t>тестирование, обучение</t>
  </si>
  <si>
    <t>программа адаптации</t>
  </si>
  <si>
    <t>БРЕНД "BAMBINI-CLUB"</t>
  </si>
  <si>
    <t>"Внутренняя работа" детского сада</t>
  </si>
  <si>
    <t>"защита" от проверок</t>
  </si>
  <si>
    <t>УЧЕБНО-МЕТОДИЧЕСКОЕ сопровождение</t>
  </si>
  <si>
    <t>ПРАКТИЧЕСКИЙ УЧЕБНЫЙ КУРС с куратором проекта</t>
  </si>
  <si>
    <t>КОНСУЛЬТИРОВАНИЕ  владельцами бизнеса (телефон,Skype-сессии)</t>
  </si>
  <si>
    <t>Детский садик BAMBINI-CLUB    "ПОД КЛЮЧ"</t>
  </si>
  <si>
    <t>РАЗВИТИЕ бизнеса партнёра</t>
  </si>
  <si>
    <t xml:space="preserve">                                                  Фирменный ПОДАРОК "Bambini"</t>
  </si>
  <si>
    <t>Документы Отдела продаж</t>
  </si>
  <si>
    <t>индивидуальные консультации маркетолога</t>
  </si>
  <si>
    <t>поддержка по ведению РК и внедрению маркетинга</t>
  </si>
  <si>
    <t>алгоритм поиска и критерии подбора помещения</t>
  </si>
  <si>
    <t>совместный поиск помещения</t>
  </si>
  <si>
    <t>рекомендации по ремонту</t>
  </si>
  <si>
    <t>зонирование помещения</t>
  </si>
  <si>
    <t>оснащение: список, поставщики</t>
  </si>
  <si>
    <t>аудит конкурентов в Вашем городе</t>
  </si>
  <si>
    <t>система поиска, подбора,найма</t>
  </si>
  <si>
    <t>должностные инструкции</t>
  </si>
  <si>
    <t>зарплатные схемы для каждой должности; система мотивации</t>
  </si>
  <si>
    <t>возможность открыть детский сад под брендом Bambini</t>
  </si>
  <si>
    <t>Готовый сайт с высокой конверсией (отдельно для каждого города и партнёра)</t>
  </si>
  <si>
    <t>дизайн помещения в стиле Bambini</t>
  </si>
  <si>
    <t>Бренд-бук "BAMBINI-CLUB" (33 составляющих фирменного стиля), готовый к печати</t>
  </si>
  <si>
    <t>система абонементов; программы лояльности для клиентов</t>
  </si>
  <si>
    <t>работа с родителями (программы, борьба с возражениями, инструкции, рекомендации, обучение)</t>
  </si>
  <si>
    <t>документы, инструкции, рекомендации</t>
  </si>
  <si>
    <t>рабочие программы совместной деятельности с детьми, педагогами,родителями   (включая календарно- тематическое планирование, планирование результатов усвоения программы, возрастные особенности развития детей)</t>
  </si>
  <si>
    <t>Развёрнутые конспекты (более 500 шт.) на  1 год обучения. Развивающие занятий для разных возрастных групп по 9-ти основным направлениям развития личности дошкольника</t>
  </si>
  <si>
    <t>авторские программы ( детский ФИТНЕС, АНГЛИЙСКИЙ для малышей, МАТЕМАТИКА для малышей)</t>
  </si>
  <si>
    <t>список научно-методической литературы</t>
  </si>
  <si>
    <t>лекторий для педагогов и родителей (актуальные темы, инновации дошкольной педагогики и возрастной психологии )</t>
  </si>
  <si>
    <t>обучение, консультирование</t>
  </si>
  <si>
    <t>выезд эксперта в Ваш город для организации Вашего бизнеса совместно "под ключ"</t>
  </si>
  <si>
    <t>маркетинговая поддержка после открытия</t>
  </si>
  <si>
    <t>обучение, консультирование по нововведениям  (учебно- методическое обеспечение)</t>
  </si>
  <si>
    <t>бизнес-сопровождение в теч.2-х месяцев после открытия ( передача технологий, инструкции, обратная связь)</t>
  </si>
  <si>
    <t>Паушальный взнос, руб.</t>
  </si>
  <si>
    <t>Общие инвестиции на открытие, руб.</t>
  </si>
  <si>
    <t>Рекламный сбор, руб./мес.(начиная с 4-го мес. работы)</t>
  </si>
  <si>
    <t>еженедельно
(до 3-х час./нед)</t>
  </si>
  <si>
    <t>ежедневно  
  (до 6 час./день)</t>
  </si>
  <si>
    <t>Документы и инструкции</t>
  </si>
  <si>
    <t>Индивидуальная финансовая модель</t>
  </si>
  <si>
    <t>Посещения выходного дня</t>
  </si>
  <si>
    <t>Проведение праздника</t>
  </si>
  <si>
    <t>Разовые посещения</t>
  </si>
  <si>
    <t>Дополнительные услуги</t>
  </si>
  <si>
    <t>Стоимость</t>
  </si>
  <si>
    <t>Посещение полного дня</t>
  </si>
  <si>
    <t>Заполняемость</t>
  </si>
  <si>
    <t>1 месяц</t>
  </si>
  <si>
    <t>Количество детей</t>
  </si>
  <si>
    <t>абонемент 1 мес</t>
  </si>
  <si>
    <t>Количество</t>
  </si>
  <si>
    <t>Сумма (руб.) за 1 год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</si>
  <si>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</si>
  <si>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</si>
  <si>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</si>
  <si>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</si>
  <si>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</si>
  <si>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</si>
  <si>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</si>
  <si>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</si>
  <si>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</si>
  <si>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</si>
  <si>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</si>
  <si>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оплачено</t>
  </si>
  <si>
    <t>ВЫРУЧКА</t>
  </si>
  <si>
    <t>ЗА 1 ГОД</t>
  </si>
  <si>
    <t>СРЕДНЯЯ ЗА 1 МЕСЯЦ</t>
  </si>
  <si>
    <t>РАСХОДЫ</t>
  </si>
  <si>
    <t>СРЕДНИЕ ЗА 1 МЕСЯЦ</t>
  </si>
  <si>
    <t>СРЕДНИИ ЗА 1 МЕСЯЦ</t>
  </si>
  <si>
    <t>ДОХОД</t>
  </si>
  <si>
    <t>СРЕДНИЙ ЗА 1 МЕСЯЦ</t>
  </si>
  <si>
    <t>Финансовые результаты "BAMBINI-CLUB"</t>
  </si>
  <si>
    <t>Количество договоров</t>
  </si>
  <si>
    <t>Прочие услуги</t>
  </si>
  <si>
    <t>Налоги</t>
  </si>
  <si>
    <t>Средняя выручка в месяц</t>
  </si>
  <si>
    <t>Доход</t>
  </si>
  <si>
    <t>Расходы, 
за месяц</t>
  </si>
  <si>
    <t>ОКУПАЕМОСТЬ проекта "BAMBINI-CLUB"</t>
  </si>
  <si>
    <t>Инвестиции на открытие</t>
  </si>
  <si>
    <t>Чистая прибыль в месяц</t>
  </si>
  <si>
    <t>Чистая прибыль за 1 месяц</t>
  </si>
  <si>
    <t>Чистая прибыль за 1 год</t>
  </si>
  <si>
    <t>Пакет</t>
  </si>
  <si>
    <t>БЫСТРЫЙ СТАРТ</t>
  </si>
  <si>
    <t>GOLD</t>
  </si>
  <si>
    <t>ПЛАТИНУМ</t>
  </si>
  <si>
    <t>ПОМЕЩЕНИЕ</t>
  </si>
  <si>
    <t>Кабинки</t>
  </si>
  <si>
    <t>Инфостенд</t>
  </si>
  <si>
    <t>Материалы для занятий</t>
  </si>
  <si>
    <t>Парты и стулья</t>
  </si>
  <si>
    <t>ОБОРУДОВАНИЕ И ИНВЕНТАРЬ</t>
  </si>
  <si>
    <t>Форма для персонала</t>
  </si>
  <si>
    <t>Видеонаблюдение(IP камеры) с установкой</t>
  </si>
  <si>
    <t>Интернет и связь</t>
  </si>
  <si>
    <t>ОФИС</t>
  </si>
  <si>
    <t>ХОЛЛ</t>
  </si>
  <si>
    <t>КУХНЯ</t>
  </si>
  <si>
    <t>СПАЛЬНЯ</t>
  </si>
  <si>
    <t>КОМНАТА ДЛЯ ЗАНЯТИЙ</t>
  </si>
  <si>
    <t>ВАННАЯ КОМНАТА</t>
  </si>
  <si>
    <t>ИГРОВАЯ КОМНАТА</t>
  </si>
  <si>
    <t xml:space="preserve">Полотенца детские и крючки </t>
  </si>
  <si>
    <t>Реклама на старте</t>
  </si>
  <si>
    <t>Непредвиденные расходы</t>
  </si>
  <si>
    <t>ДОПОЛНИТЕЛЬНЫЕ РАСХОДЫ</t>
  </si>
  <si>
    <t>ИТОГО ИНВЕСТИЦИИ</t>
  </si>
  <si>
    <t>ФИНАНСОВЫЕ РАСЧЕТЫ</t>
  </si>
  <si>
    <t>ДОХОДЫ</t>
  </si>
  <si>
    <t>1. Фонд оплаты труда</t>
  </si>
  <si>
    <t xml:space="preserve">ПРИБЫЛЬ </t>
  </si>
  <si>
    <t>Постельное белье</t>
  </si>
  <si>
    <t>Рекламный сбор</t>
  </si>
  <si>
    <t>Срок окупаемости (мес.)</t>
  </si>
  <si>
    <t>Детские столы и стулья в столовую</t>
  </si>
  <si>
    <t>Ковровое покрытие</t>
  </si>
  <si>
    <t>Кварцевая лампа</t>
  </si>
  <si>
    <t xml:space="preserve">Увлажнитель воздуха </t>
  </si>
  <si>
    <t>Заглушки на двери, на розетки, бахилы</t>
  </si>
  <si>
    <t>Диван</t>
  </si>
  <si>
    <t>Кроватки</t>
  </si>
  <si>
    <t>Посещение неполного дня</t>
  </si>
  <si>
    <t>2.3 Коммунальные платежи</t>
  </si>
  <si>
    <t>2.4 Аренда</t>
  </si>
  <si>
    <t>4.1 Питание (руб/ 1 ребен. в мес)</t>
  </si>
  <si>
    <t>Дополнительные расходы</t>
  </si>
  <si>
    <t>РЕКЛАМА И МАРКЕТИНГ ОСНОВНЫЕ РАСХОДЫ</t>
  </si>
  <si>
    <t>передача всей технологии, письменные инструкции, результаты тестирования</t>
  </si>
  <si>
    <t>3.1. Реклама</t>
  </si>
  <si>
    <t xml:space="preserve">Кварцевый стол для рисования песком (рекомендуем) </t>
  </si>
  <si>
    <t>Водонагреватель (рекомендуем)</t>
  </si>
  <si>
    <t>ЧИСТАЯ ПРИБЫЛЬ</t>
  </si>
  <si>
    <t xml:space="preserve">4.3 Общие административные расходы </t>
  </si>
  <si>
    <t>Флешка (2 шт.)</t>
  </si>
  <si>
    <t xml:space="preserve">Мыльные пузыри на открытие (15шт) </t>
  </si>
  <si>
    <t>Жалюзи (на 5 окон)</t>
  </si>
  <si>
    <t>Зеркало (входное + ванная)</t>
  </si>
  <si>
    <t>Весы кухонные (привозное питание)</t>
  </si>
  <si>
    <t>Стиральная машина</t>
  </si>
  <si>
    <t>Ванночка</t>
  </si>
  <si>
    <t>Корзина для белья</t>
  </si>
  <si>
    <t>Унитаз "Малыш"</t>
  </si>
  <si>
    <t>Шкаф для белья</t>
  </si>
  <si>
    <t>4.2 Материалы для занятий + уборка (инвентарь)</t>
  </si>
  <si>
    <t>Синтезатор</t>
  </si>
  <si>
    <t>Мед.книжка</t>
  </si>
  <si>
    <t>Инвентарь для уборки</t>
  </si>
  <si>
    <t>Сухой бассейн</t>
  </si>
  <si>
    <t>Игрушки</t>
  </si>
  <si>
    <t>Стол</t>
  </si>
  <si>
    <t>Кресло</t>
  </si>
  <si>
    <t>2 стула для гостей</t>
  </si>
  <si>
    <t>Принтер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</si>
</sst>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  <charset val="204"/>
    </font>
    <font>
      <b/>
      <sz val="18"/>
      <color theme="1"/>
      <name val="Comic Sans MS"/>
      <family val="4"/>
      <charset val="204"/>
    </font>
    <font>
      <b/>
      <sz val="18"/>
      <color theme="5" tint="-0.499984740745262"/>
      <name val="Comic Sans MS"/>
      <family val="4"/>
      <charset val="204"/>
    </font>
    <font>
      <b/>
      <sz val="18"/>
      <color theme="9" tint="-0.499984740745262"/>
      <name val="Comic Sans MS"/>
      <family val="4"/>
      <charset val="204"/>
    </font>
    <font>
      <b/>
      <sz val="18"/>
      <color rgb="FFC00000"/>
      <name val="Comic Sans MS"/>
      <family val="4"/>
      <charset val="204"/>
    </font>
    <font>
      <sz val="18"/>
      <color theme="1"/>
      <name val="Comic Sans MS"/>
      <family val="4"/>
      <charset val="204"/>
    </font>
    <font>
      <b/>
      <sz val="11"/>
      <color theme="1"/>
      <name val="Comic Sans MS"/>
      <family val="4"/>
      <charset val="204"/>
    </font>
    <font>
      <sz val="11"/>
      <name val="Comic Sans MS"/>
      <family val="4"/>
      <charset val="204"/>
    </font>
    <font>
      <b/>
      <sz val="11"/>
      <name val="Comic Sans MS"/>
      <family val="4"/>
      <charset val="204"/>
    </font>
    <font>
      <b/>
      <sz val="12"/>
      <color theme="1"/>
      <name val="Comic Sans MS"/>
      <family val="4"/>
      <charset val="204"/>
    </font>
    <font>
      <b/>
      <sz val="12"/>
      <color rgb="FFFF0000"/>
      <name val="Comic Sans MS"/>
      <family val="4"/>
      <charset val="204"/>
    </font>
    <font>
      <b/>
      <sz val="11"/>
      <name val="Calibri"/>
      <family val="2"/>
      <scheme val="minor"/>
    </font>
    <font>
      <b/>
      <sz val="14"/>
      <name val="Comic Sans MS"/>
      <family val="4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1ADD1"/>
        <bgColor indexed="64"/>
      </patternFill>
    </fill>
    <fill>
      <patternFill patternType="solid">
        <fgColor rgb="FFEFBFF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04">
    <border>
      <left/>
      <right/>
      <top/>
      <bottom/>
      <diagonal/>
    </border>
    <border>
      <left style="thick">
        <color rgb="FFC32D29"/>
      </left>
      <right/>
      <top style="thick">
        <color rgb="FFC32D29"/>
      </top>
      <bottom/>
      <diagonal/>
    </border>
    <border>
      <left/>
      <right/>
      <top style="thick">
        <color rgb="FFC32D29"/>
      </top>
      <bottom/>
      <diagonal/>
    </border>
    <border>
      <left/>
      <right style="thick">
        <color rgb="FFC32D29"/>
      </right>
      <top style="thick">
        <color rgb="FFC32D29"/>
      </top>
      <bottom/>
      <diagonal/>
    </border>
    <border>
      <left style="thick">
        <color rgb="FFC32D29"/>
      </left>
      <right/>
      <top/>
      <bottom style="thick">
        <color rgb="FFC32D29"/>
      </bottom>
      <diagonal/>
    </border>
    <border>
      <left/>
      <right/>
      <top/>
      <bottom style="thick">
        <color rgb="FFC32D29"/>
      </bottom>
      <diagonal/>
    </border>
    <border>
      <left/>
      <right style="thick">
        <color rgb="FFC32D29"/>
      </right>
      <top/>
      <bottom style="thick">
        <color rgb="FFC32D29"/>
      </bottom>
      <diagonal/>
    </border>
    <border>
      <left style="thick">
        <color rgb="FFC32D29"/>
      </left>
      <right/>
      <top/>
      <bottom/>
      <diagonal/>
    </border>
    <border>
      <left/>
      <right style="thick">
        <color rgb="FFC32D29"/>
      </right>
      <top/>
      <bottom/>
      <diagonal/>
    </border>
    <border>
      <left style="thick">
        <color rgb="FFC32D29"/>
      </left>
      <right/>
      <top style="thick">
        <color rgb="FFC32D29"/>
      </top>
      <bottom style="thick">
        <color rgb="FFC32D29"/>
      </bottom>
      <diagonal/>
    </border>
    <border>
      <left/>
      <right/>
      <top style="thick">
        <color rgb="FFC32D29"/>
      </top>
      <bottom style="thick">
        <color rgb="FFC32D29"/>
      </bottom>
      <diagonal/>
    </border>
    <border>
      <left/>
      <right style="thick">
        <color rgb="FFC32D29"/>
      </right>
      <top style="thick">
        <color rgb="FFC32D29"/>
      </top>
      <bottom style="thick">
        <color rgb="FFC32D29"/>
      </bottom>
      <diagonal/>
    </border>
    <border>
      <left style="thin">
        <color rgb="FFC32D29"/>
      </left>
      <right/>
      <top style="thin">
        <color rgb="FFC32D29"/>
      </top>
      <bottom style="thin">
        <color rgb="FFC32D29"/>
      </bottom>
      <diagonal/>
    </border>
    <border>
      <left/>
      <right style="thin">
        <color rgb="FFC32D29"/>
      </right>
      <top style="thin">
        <color rgb="FFC32D29"/>
      </top>
      <bottom style="thin">
        <color rgb="FFC32D29"/>
      </bottom>
      <diagonal/>
    </border>
    <border>
      <left style="thick">
        <color rgb="FFC32D29"/>
      </left>
      <right/>
      <top style="thick">
        <color rgb="FFC32D29"/>
      </top>
      <bottom style="thin">
        <color rgb="FFC32D29"/>
      </bottom>
      <diagonal/>
    </border>
    <border>
      <left/>
      <right/>
      <top style="thick">
        <color rgb="FFC32D29"/>
      </top>
      <bottom style="thin">
        <color rgb="FFC32D29"/>
      </bottom>
      <diagonal/>
    </border>
    <border>
      <left style="thick">
        <color rgb="FFC32D29"/>
      </left>
      <right/>
      <top style="thin">
        <color rgb="FFC32D29"/>
      </top>
      <bottom style="thick">
        <color rgb="FFC32D29"/>
      </bottom>
      <diagonal/>
    </border>
    <border>
      <left/>
      <right/>
      <top style="thin">
        <color rgb="FFC32D29"/>
      </top>
      <bottom style="thick">
        <color rgb="FFC32D29"/>
      </bottom>
      <diagonal/>
    </border>
    <border>
      <left/>
      <right style="thick">
        <color rgb="FFC32D29"/>
      </right>
      <top style="thick">
        <color rgb="FFC32D29"/>
      </top>
      <bottom style="thin">
        <color rgb="FFC32D29"/>
      </bottom>
      <diagonal/>
    </border>
    <border>
      <left/>
      <right style="thick">
        <color rgb="FFC32D29"/>
      </right>
      <top style="thin">
        <color rgb="FFC32D29"/>
      </top>
      <bottom style="thin">
        <color rgb="FFC32D29"/>
      </bottom>
      <diagonal/>
    </border>
    <border>
      <left/>
      <right/>
      <top style="thin">
        <color rgb="FFC32D29"/>
      </top>
      <bottom style="thin">
        <color rgb="FFC32D29"/>
      </bottom>
      <diagonal/>
    </border>
    <border>
      <left/>
      <right/>
      <top style="thin">
        <color rgb="FFC32D29"/>
      </top>
      <bottom/>
      <diagonal/>
    </border>
    <border>
      <left/>
      <right style="thick">
        <color rgb="FFC32D29"/>
      </right>
      <top style="thin">
        <color rgb="FFC32D29"/>
      </top>
      <bottom/>
      <diagonal/>
    </border>
    <border>
      <left/>
      <right style="thick">
        <color rgb="FFC32D29"/>
      </right>
      <top style="thin">
        <color rgb="FFC32D29"/>
      </top>
      <bottom style="thick">
        <color rgb="FFC32D29"/>
      </bottom>
      <diagonal/>
    </border>
    <border>
      <left style="thick">
        <color rgb="FFC32D29"/>
      </left>
      <right/>
      <top style="thin">
        <color rgb="FFC32D29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ck">
        <color theme="5" tint="-0.249977111117893"/>
      </left>
      <right style="thin">
        <color theme="5" tint="-0.249977111117893"/>
      </right>
      <top style="thick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ck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ck">
        <color theme="5" tint="-0.249977111117893"/>
      </right>
      <top style="thick">
        <color theme="5" tint="-0.249977111117893"/>
      </top>
      <bottom style="thin">
        <color theme="5" tint="-0.249977111117893"/>
      </bottom>
      <diagonal/>
    </border>
    <border>
      <left style="thick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ck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ck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ck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ck">
        <color theme="5" tint="-0.249977111117893"/>
      </bottom>
      <diagonal/>
    </border>
    <border>
      <left style="thin">
        <color theme="5" tint="-0.249977111117893"/>
      </left>
      <right style="thick">
        <color theme="5" tint="-0.249977111117893"/>
      </right>
      <top style="thin">
        <color theme="5" tint="-0.249977111117893"/>
      </top>
      <bottom style="thick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ck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ck">
        <color theme="5" tint="-0.249977111117893"/>
      </left>
      <right/>
      <top style="thick">
        <color theme="5" tint="-0.249977111117893"/>
      </top>
      <bottom style="thin">
        <color theme="5" tint="-0.249977111117893"/>
      </bottom>
      <diagonal/>
    </border>
    <border>
      <left/>
      <right/>
      <top style="thick">
        <color theme="5" tint="-0.249977111117893"/>
      </top>
      <bottom style="thin">
        <color theme="5" tint="-0.249977111117893"/>
      </bottom>
      <diagonal/>
    </border>
    <border>
      <left/>
      <right style="thick">
        <color theme="5" tint="-0.249977111117893"/>
      </right>
      <top style="thick">
        <color theme="5" tint="-0.249977111117893"/>
      </top>
      <bottom style="thin">
        <color theme="5" tint="-0.249977111117893"/>
      </bottom>
      <diagonal/>
    </border>
    <border>
      <left style="thick">
        <color theme="5" tint="-0.249977111117893"/>
      </left>
      <right/>
      <top style="thin">
        <color theme="5" tint="-0.249977111117893"/>
      </top>
      <bottom style="thick">
        <color theme="5" tint="-0.249977111117893"/>
      </bottom>
      <diagonal/>
    </border>
    <border>
      <left/>
      <right/>
      <top style="thin">
        <color theme="5" tint="-0.249977111117893"/>
      </top>
      <bottom style="thick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ck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medium">
        <color theme="5" tint="-0.249977111117893"/>
      </left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thin">
        <color theme="5" tint="-0.249977111117893"/>
      </bottom>
      <diagonal/>
    </border>
    <border>
      <left/>
      <right/>
      <top style="medium">
        <color theme="5" tint="-0.249977111117893"/>
      </top>
      <bottom style="thin">
        <color theme="5" tint="-0.249977111117893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/>
      <diagonal/>
    </border>
    <border>
      <left style="medium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/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thick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ck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ck">
        <color theme="5" tint="-0.249977111117893"/>
      </bottom>
      <diagonal/>
    </border>
    <border>
      <left style="medium">
        <color theme="5" tint="-0.249977111117893"/>
      </left>
      <right/>
      <top style="thick">
        <color theme="5" tint="-0.249977111117893"/>
      </top>
      <bottom style="thin">
        <color theme="5" tint="-0.249977111117893"/>
      </bottom>
      <diagonal/>
    </border>
    <border>
      <left/>
      <right style="medium">
        <color theme="5" tint="-0.249977111117893"/>
      </right>
      <top style="thick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 style="thick">
        <color theme="5" tint="-0.249977111117893"/>
      </top>
      <bottom style="medium">
        <color theme="5" tint="-0.24997711111789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theme="5" tint="-0.249977111117893"/>
      </top>
      <bottom/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 style="medium">
        <color rgb="FFC00000"/>
      </left>
      <right style="thin">
        <color theme="5" tint="-0.249977111117893"/>
      </right>
      <top style="medium">
        <color rgb="FFC00000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rgb="FFC00000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rgb="FFC00000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rgb="FFC00000"/>
      </right>
      <top style="medium">
        <color rgb="FFC00000"/>
      </top>
      <bottom style="thin">
        <color theme="5" tint="-0.249977111117893"/>
      </bottom>
      <diagonal/>
    </border>
    <border>
      <left style="medium">
        <color rgb="FFC00000"/>
      </left>
      <right/>
      <top style="thin">
        <color rgb="FFC00000"/>
      </top>
      <bottom style="thin">
        <color theme="5" tint="-0.249977111117893"/>
      </bottom>
      <diagonal/>
    </border>
    <border>
      <left/>
      <right style="medium">
        <color rgb="FFC00000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rgb="FFC0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rgb="FFC00000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rgb="FFC00000"/>
      </right>
      <top style="thin">
        <color theme="5" tint="-0.249977111117893"/>
      </top>
      <bottom/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rgb="FFC00000"/>
      </right>
      <top/>
      <bottom style="thin">
        <color theme="5" tint="-0.249977111117893"/>
      </bottom>
      <diagonal/>
    </border>
    <border>
      <left style="medium">
        <color rgb="FFC00000"/>
      </left>
      <right style="thin">
        <color theme="5" tint="-0.249977111117893"/>
      </right>
      <top style="thin">
        <color theme="5" tint="-0.249977111117893"/>
      </top>
      <bottom style="medium">
        <color rgb="FFC00000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rgb="FFC00000"/>
      </bottom>
      <diagonal/>
    </border>
    <border>
      <left style="thin">
        <color theme="5" tint="-0.249977111117893"/>
      </left>
      <right style="medium">
        <color rgb="FFC00000"/>
      </right>
      <top style="thin">
        <color theme="5" tint="-0.249977111117893"/>
      </top>
      <bottom style="medium">
        <color rgb="FFC00000"/>
      </bottom>
      <diagonal/>
    </border>
    <border>
      <left style="medium">
        <color rgb="FFC0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/>
      <top style="thick">
        <color theme="5" tint="-0.249977111117893"/>
      </top>
      <bottom/>
      <diagonal/>
    </border>
    <border>
      <left/>
      <right/>
      <top style="thick">
        <color theme="5" tint="-0.249977111117893"/>
      </top>
      <bottom/>
      <diagonal/>
    </border>
    <border>
      <left/>
      <right style="medium">
        <color theme="5" tint="-0.249977111117893"/>
      </right>
      <top style="thick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wrapText="1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2" borderId="21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3" fillId="0" borderId="0" xfId="0" applyFont="1" applyFill="1"/>
    <xf numFmtId="0" fontId="9" fillId="0" borderId="0" xfId="0" applyFont="1" applyFill="1" applyAlignment="1">
      <alignment horizontal="center" vertical="center"/>
    </xf>
    <xf numFmtId="0" fontId="3" fillId="5" borderId="0" xfId="0" applyFont="1" applyFill="1" applyBorder="1"/>
    <xf numFmtId="43" fontId="3" fillId="5" borderId="0" xfId="1" applyFont="1" applyFill="1" applyBorder="1"/>
    <xf numFmtId="0" fontId="9" fillId="3" borderId="25" xfId="0" applyFont="1" applyFill="1" applyBorder="1" applyAlignment="1">
      <alignment horizontal="center" vertical="center"/>
    </xf>
    <xf numFmtId="43" fontId="10" fillId="5" borderId="25" xfId="1" applyFont="1" applyFill="1" applyBorder="1"/>
    <xf numFmtId="43" fontId="3" fillId="5" borderId="25" xfId="1" applyFont="1" applyFill="1" applyBorder="1"/>
    <xf numFmtId="43" fontId="9" fillId="3" borderId="33" xfId="1" applyFont="1" applyFill="1" applyBorder="1"/>
    <xf numFmtId="43" fontId="10" fillId="5" borderId="33" xfId="1" applyFont="1" applyFill="1" applyBorder="1"/>
    <xf numFmtId="43" fontId="3" fillId="5" borderId="33" xfId="1" applyFont="1" applyFill="1" applyBorder="1"/>
    <xf numFmtId="0" fontId="1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Border="1" applyAlignment="1">
      <alignment wrapText="1"/>
    </xf>
    <xf numFmtId="43" fontId="11" fillId="0" borderId="0" xfId="1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/>
    <xf numFmtId="43" fontId="10" fillId="0" borderId="0" xfId="1" applyFont="1" applyFill="1"/>
    <xf numFmtId="0" fontId="14" fillId="0" borderId="0" xfId="0" applyFont="1" applyFill="1"/>
    <xf numFmtId="43" fontId="1" fillId="0" borderId="0" xfId="0" applyNumberFormat="1" applyFont="1" applyFill="1"/>
    <xf numFmtId="43" fontId="11" fillId="3" borderId="31" xfId="1" applyFont="1" applyFill="1" applyBorder="1"/>
    <xf numFmtId="0" fontId="10" fillId="3" borderId="30" xfId="0" applyFont="1" applyFill="1" applyBorder="1" applyAlignment="1">
      <alignment wrapText="1"/>
    </xf>
    <xf numFmtId="9" fontId="10" fillId="3" borderId="25" xfId="0" applyNumberFormat="1" applyFont="1" applyFill="1" applyBorder="1"/>
    <xf numFmtId="0" fontId="10" fillId="3" borderId="25" xfId="0" applyFont="1" applyFill="1" applyBorder="1"/>
    <xf numFmtId="43" fontId="10" fillId="3" borderId="25" xfId="1" applyFont="1" applyFill="1" applyBorder="1"/>
    <xf numFmtId="43" fontId="10" fillId="3" borderId="31" xfId="1" applyFont="1" applyFill="1" applyBorder="1"/>
    <xf numFmtId="0" fontId="10" fillId="3" borderId="30" xfId="0" applyFont="1" applyFill="1" applyBorder="1" applyAlignment="1">
      <alignment horizontal="right"/>
    </xf>
    <xf numFmtId="9" fontId="10" fillId="3" borderId="25" xfId="2" applyFont="1" applyFill="1" applyBorder="1"/>
    <xf numFmtId="164" fontId="10" fillId="3" borderId="25" xfId="1" applyNumberFormat="1" applyFont="1" applyFill="1" applyBorder="1"/>
    <xf numFmtId="0" fontId="10" fillId="3" borderId="30" xfId="0" applyFont="1" applyFill="1" applyBorder="1" applyAlignment="1">
      <alignment horizontal="right" wrapText="1"/>
    </xf>
    <xf numFmtId="0" fontId="10" fillId="3" borderId="32" xfId="0" applyFont="1" applyFill="1" applyBorder="1" applyAlignment="1">
      <alignment wrapText="1"/>
    </xf>
    <xf numFmtId="0" fontId="10" fillId="3" borderId="33" xfId="0" applyFont="1" applyFill="1" applyBorder="1"/>
    <xf numFmtId="43" fontId="10" fillId="3" borderId="33" xfId="1" applyFont="1" applyFill="1" applyBorder="1"/>
    <xf numFmtId="43" fontId="10" fillId="3" borderId="34" xfId="1" applyFont="1" applyFill="1" applyBorder="1"/>
    <xf numFmtId="0" fontId="10" fillId="10" borderId="25" xfId="0" applyFont="1" applyFill="1" applyBorder="1"/>
    <xf numFmtId="43" fontId="10" fillId="10" borderId="25" xfId="1" applyFont="1" applyFill="1" applyBorder="1"/>
    <xf numFmtId="43" fontId="10" fillId="10" borderId="31" xfId="1" applyFont="1" applyFill="1" applyBorder="1"/>
    <xf numFmtId="9" fontId="10" fillId="10" borderId="25" xfId="0" applyNumberFormat="1" applyFont="1" applyFill="1" applyBorder="1"/>
    <xf numFmtId="0" fontId="10" fillId="10" borderId="0" xfId="0" applyFont="1" applyFill="1" applyBorder="1"/>
    <xf numFmtId="43" fontId="10" fillId="10" borderId="0" xfId="1" applyFont="1" applyFill="1" applyBorder="1"/>
    <xf numFmtId="43" fontId="11" fillId="10" borderId="25" xfId="1" applyFont="1" applyFill="1" applyBorder="1"/>
    <xf numFmtId="0" fontId="10" fillId="10" borderId="33" xfId="0" applyFont="1" applyFill="1" applyBorder="1"/>
    <xf numFmtId="43" fontId="10" fillId="10" borderId="33" xfId="1" applyFont="1" applyFill="1" applyBorder="1"/>
    <xf numFmtId="43" fontId="10" fillId="10" borderId="34" xfId="1" applyFont="1" applyFill="1" applyBorder="1"/>
    <xf numFmtId="9" fontId="10" fillId="10" borderId="33" xfId="0" applyNumberFormat="1" applyFont="1" applyFill="1" applyBorder="1"/>
    <xf numFmtId="43" fontId="11" fillId="10" borderId="33" xfId="1" applyFont="1" applyFill="1" applyBorder="1"/>
    <xf numFmtId="43" fontId="13" fillId="2" borderId="25" xfId="1" applyFont="1" applyFill="1" applyBorder="1"/>
    <xf numFmtId="43" fontId="13" fillId="2" borderId="31" xfId="1" applyFont="1" applyFill="1" applyBorder="1"/>
    <xf numFmtId="43" fontId="13" fillId="2" borderId="33" xfId="1" applyFont="1" applyFill="1" applyBorder="1"/>
    <xf numFmtId="43" fontId="13" fillId="2" borderId="34" xfId="1" applyFont="1" applyFill="1" applyBorder="1"/>
    <xf numFmtId="43" fontId="6" fillId="3" borderId="15" xfId="1" applyFont="1" applyFill="1" applyBorder="1" applyAlignment="1">
      <alignment horizontal="center" wrapText="1"/>
    </xf>
    <xf numFmtId="43" fontId="6" fillId="3" borderId="18" xfId="1" applyFont="1" applyFill="1" applyBorder="1" applyAlignment="1">
      <alignment horizontal="center" wrapText="1"/>
    </xf>
    <xf numFmtId="43" fontId="7" fillId="3" borderId="20" xfId="1" applyFont="1" applyFill="1" applyBorder="1" applyAlignment="1">
      <alignment horizontal="center" wrapText="1"/>
    </xf>
    <xf numFmtId="43" fontId="7" fillId="3" borderId="19" xfId="1" applyFont="1" applyFill="1" applyBorder="1" applyAlignment="1">
      <alignment horizontal="center" wrapText="1"/>
    </xf>
    <xf numFmtId="43" fontId="6" fillId="3" borderId="5" xfId="1" applyFont="1" applyFill="1" applyBorder="1" applyAlignment="1">
      <alignment horizontal="center" wrapText="1"/>
    </xf>
    <xf numFmtId="43" fontId="6" fillId="3" borderId="6" xfId="1" applyFont="1" applyFill="1" applyBorder="1" applyAlignment="1">
      <alignment horizont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43" fontId="11" fillId="3" borderId="34" xfId="1" applyFont="1" applyFill="1" applyBorder="1"/>
    <xf numFmtId="0" fontId="11" fillId="11" borderId="30" xfId="0" applyFont="1" applyFill="1" applyBorder="1" applyAlignment="1">
      <alignment wrapText="1"/>
    </xf>
    <xf numFmtId="43" fontId="11" fillId="11" borderId="25" xfId="1" applyFont="1" applyFill="1" applyBorder="1"/>
    <xf numFmtId="43" fontId="11" fillId="11" borderId="31" xfId="1" applyFont="1" applyFill="1" applyBorder="1"/>
    <xf numFmtId="0" fontId="9" fillId="5" borderId="63" xfId="0" applyFont="1" applyFill="1" applyBorder="1"/>
    <xf numFmtId="43" fontId="3" fillId="5" borderId="64" xfId="1" applyFont="1" applyFill="1" applyBorder="1"/>
    <xf numFmtId="43" fontId="3" fillId="5" borderId="65" xfId="1" applyFont="1" applyFill="1" applyBorder="1"/>
    <xf numFmtId="43" fontId="9" fillId="8" borderId="39" xfId="0" applyNumberFormat="1" applyFont="1" applyFill="1" applyBorder="1" applyAlignment="1"/>
    <xf numFmtId="43" fontId="9" fillId="9" borderId="39" xfId="0" applyNumberFormat="1" applyFont="1" applyFill="1" applyBorder="1" applyAlignment="1"/>
    <xf numFmtId="0" fontId="11" fillId="3" borderId="50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67" xfId="0" applyFont="1" applyFill="1" applyBorder="1"/>
    <xf numFmtId="43" fontId="9" fillId="3" borderId="68" xfId="1" applyFont="1" applyFill="1" applyBorder="1"/>
    <xf numFmtId="0" fontId="9" fillId="8" borderId="69" xfId="0" applyFont="1" applyFill="1" applyBorder="1" applyAlignment="1"/>
    <xf numFmtId="43" fontId="9" fillId="8" borderId="70" xfId="0" applyNumberFormat="1" applyFont="1" applyFill="1" applyBorder="1" applyAlignment="1"/>
    <xf numFmtId="0" fontId="3" fillId="5" borderId="50" xfId="0" applyFont="1" applyFill="1" applyBorder="1"/>
    <xf numFmtId="43" fontId="10" fillId="5" borderId="51" xfId="1" applyFont="1" applyFill="1" applyBorder="1"/>
    <xf numFmtId="0" fontId="3" fillId="5" borderId="67" xfId="0" applyFont="1" applyFill="1" applyBorder="1"/>
    <xf numFmtId="43" fontId="10" fillId="5" borderId="68" xfId="1" applyFont="1" applyFill="1" applyBorder="1"/>
    <xf numFmtId="43" fontId="3" fillId="5" borderId="51" xfId="1" applyFont="1" applyFill="1" applyBorder="1"/>
    <xf numFmtId="43" fontId="3" fillId="5" borderId="68" xfId="1" applyFont="1" applyFill="1" applyBorder="1"/>
    <xf numFmtId="0" fontId="9" fillId="9" borderId="69" xfId="0" applyFont="1" applyFill="1" applyBorder="1" applyAlignment="1"/>
    <xf numFmtId="43" fontId="9" fillId="9" borderId="70" xfId="0" applyNumberFormat="1" applyFont="1" applyFill="1" applyBorder="1" applyAlignment="1"/>
    <xf numFmtId="0" fontId="10" fillId="5" borderId="50" xfId="0" applyFont="1" applyFill="1" applyBorder="1"/>
    <xf numFmtId="0" fontId="3" fillId="5" borderId="73" xfId="0" applyFont="1" applyFill="1" applyBorder="1"/>
    <xf numFmtId="43" fontId="3" fillId="5" borderId="74" xfId="1" applyFont="1" applyFill="1" applyBorder="1"/>
    <xf numFmtId="0" fontId="12" fillId="7" borderId="75" xfId="0" applyFont="1" applyFill="1" applyBorder="1"/>
    <xf numFmtId="43" fontId="12" fillId="7" borderId="66" xfId="1" applyFont="1" applyFill="1" applyBorder="1"/>
    <xf numFmtId="0" fontId="11" fillId="10" borderId="30" xfId="0" applyFont="1" applyFill="1" applyBorder="1" applyAlignment="1">
      <alignment wrapText="1"/>
    </xf>
    <xf numFmtId="0" fontId="11" fillId="10" borderId="32" xfId="0" applyFont="1" applyFill="1" applyBorder="1" applyAlignment="1">
      <alignment wrapText="1"/>
    </xf>
    <xf numFmtId="0" fontId="11" fillId="6" borderId="35" xfId="0" applyFont="1" applyFill="1" applyBorder="1" applyAlignment="1">
      <alignment wrapText="1"/>
    </xf>
    <xf numFmtId="43" fontId="10" fillId="6" borderId="25" xfId="1" applyFont="1" applyFill="1" applyBorder="1"/>
    <xf numFmtId="0" fontId="11" fillId="6" borderId="76" xfId="0" applyFont="1" applyFill="1" applyBorder="1" applyAlignment="1">
      <alignment wrapText="1"/>
    </xf>
    <xf numFmtId="43" fontId="11" fillId="6" borderId="35" xfId="1" applyFont="1" applyFill="1" applyBorder="1" applyAlignment="1">
      <alignment wrapText="1"/>
    </xf>
    <xf numFmtId="0" fontId="10" fillId="10" borderId="26" xfId="0" applyFont="1" applyFill="1" applyBorder="1"/>
    <xf numFmtId="43" fontId="10" fillId="10" borderId="26" xfId="1" applyFont="1" applyFill="1" applyBorder="1"/>
    <xf numFmtId="43" fontId="11" fillId="6" borderId="35" xfId="0" applyNumberFormat="1" applyFont="1" applyFill="1" applyBorder="1" applyAlignment="1">
      <alignment wrapText="1"/>
    </xf>
    <xf numFmtId="43" fontId="11" fillId="6" borderId="76" xfId="0" applyNumberFormat="1" applyFont="1" applyFill="1" applyBorder="1" applyAlignment="1">
      <alignment wrapText="1"/>
    </xf>
    <xf numFmtId="0" fontId="11" fillId="6" borderId="77" xfId="0" applyFont="1" applyFill="1" applyBorder="1" applyAlignment="1">
      <alignment wrapText="1"/>
    </xf>
    <xf numFmtId="0" fontId="11" fillId="6" borderId="78" xfId="0" applyFont="1" applyFill="1" applyBorder="1" applyAlignment="1">
      <alignment wrapText="1"/>
    </xf>
    <xf numFmtId="43" fontId="11" fillId="6" borderId="44" xfId="1" applyFont="1" applyFill="1" applyBorder="1"/>
    <xf numFmtId="0" fontId="10" fillId="10" borderId="76" xfId="0" applyFont="1" applyFill="1" applyBorder="1"/>
    <xf numFmtId="43" fontId="10" fillId="10" borderId="76" xfId="1" applyFont="1" applyFill="1" applyBorder="1"/>
    <xf numFmtId="0" fontId="11" fillId="6" borderId="83" xfId="0" applyFont="1" applyFill="1" applyBorder="1" applyAlignment="1">
      <alignment wrapText="1"/>
    </xf>
    <xf numFmtId="43" fontId="11" fillId="6" borderId="84" xfId="1" applyFont="1" applyFill="1" applyBorder="1" applyAlignment="1">
      <alignment wrapText="1"/>
    </xf>
    <xf numFmtId="0" fontId="10" fillId="10" borderId="85" xfId="0" applyFont="1" applyFill="1" applyBorder="1" applyAlignment="1">
      <alignment wrapText="1"/>
    </xf>
    <xf numFmtId="43" fontId="10" fillId="10" borderId="86" xfId="1" applyFont="1" applyFill="1" applyBorder="1"/>
    <xf numFmtId="0" fontId="11" fillId="6" borderId="87" xfId="0" applyFont="1" applyFill="1" applyBorder="1" applyAlignment="1">
      <alignment wrapText="1"/>
    </xf>
    <xf numFmtId="43" fontId="11" fillId="6" borderId="84" xfId="0" applyNumberFormat="1" applyFont="1" applyFill="1" applyBorder="1" applyAlignment="1">
      <alignment wrapText="1"/>
    </xf>
    <xf numFmtId="0" fontId="10" fillId="10" borderId="88" xfId="0" applyFont="1" applyFill="1" applyBorder="1" applyAlignment="1">
      <alignment wrapText="1"/>
    </xf>
    <xf numFmtId="43" fontId="10" fillId="10" borderId="89" xfId="1" applyFont="1" applyFill="1" applyBorder="1"/>
    <xf numFmtId="43" fontId="10" fillId="10" borderId="91" xfId="1" applyFont="1" applyFill="1" applyBorder="1"/>
    <xf numFmtId="43" fontId="11" fillId="6" borderId="92" xfId="0" applyNumberFormat="1" applyFont="1" applyFill="1" applyBorder="1" applyAlignment="1">
      <alignment wrapText="1"/>
    </xf>
    <xf numFmtId="0" fontId="10" fillId="10" borderId="93" xfId="0" applyFont="1" applyFill="1" applyBorder="1" applyAlignment="1">
      <alignment wrapText="1"/>
    </xf>
    <xf numFmtId="0" fontId="10" fillId="10" borderId="94" xfId="0" applyFont="1" applyFill="1" applyBorder="1"/>
    <xf numFmtId="43" fontId="10" fillId="10" borderId="94" xfId="1" applyFont="1" applyFill="1" applyBorder="1"/>
    <xf numFmtId="43" fontId="10" fillId="10" borderId="95" xfId="1" applyFont="1" applyFill="1" applyBorder="1"/>
    <xf numFmtId="43" fontId="11" fillId="10" borderId="31" xfId="1" applyFont="1" applyFill="1" applyBorder="1"/>
    <xf numFmtId="43" fontId="11" fillId="10" borderId="34" xfId="1" applyFont="1" applyFill="1" applyBorder="1"/>
    <xf numFmtId="43" fontId="11" fillId="6" borderId="90" xfId="1" applyFont="1" applyFill="1" applyBorder="1"/>
    <xf numFmtId="0" fontId="17" fillId="4" borderId="59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60" xfId="0" applyFont="1" applyFill="1" applyBorder="1" applyAlignment="1">
      <alignment horizontal="center" vertical="center" wrapText="1"/>
    </xf>
    <xf numFmtId="9" fontId="16" fillId="2" borderId="48" xfId="0" applyNumberFormat="1" applyFont="1" applyFill="1" applyBorder="1" applyAlignment="1">
      <alignment wrapText="1"/>
    </xf>
    <xf numFmtId="43" fontId="19" fillId="2" borderId="48" xfId="0" applyNumberFormat="1" applyFont="1" applyFill="1" applyBorder="1" applyAlignment="1">
      <alignment wrapText="1"/>
    </xf>
    <xf numFmtId="164" fontId="19" fillId="2" borderId="49" xfId="0" applyNumberFormat="1" applyFont="1" applyFill="1" applyBorder="1" applyAlignment="1">
      <alignment wrapText="1"/>
    </xf>
    <xf numFmtId="9" fontId="16" fillId="2" borderId="25" xfId="0" applyNumberFormat="1" applyFont="1" applyFill="1" applyBorder="1" applyAlignment="1">
      <alignment wrapText="1"/>
    </xf>
    <xf numFmtId="43" fontId="19" fillId="2" borderId="25" xfId="0" applyNumberFormat="1" applyFont="1" applyFill="1" applyBorder="1" applyAlignment="1">
      <alignment wrapText="1"/>
    </xf>
    <xf numFmtId="164" fontId="19" fillId="2" borderId="51" xfId="0" applyNumberFormat="1" applyFont="1" applyFill="1" applyBorder="1" applyAlignment="1">
      <alignment wrapText="1"/>
    </xf>
    <xf numFmtId="9" fontId="16" fillId="2" borderId="54" xfId="0" applyNumberFormat="1" applyFont="1" applyFill="1" applyBorder="1" applyAlignment="1">
      <alignment wrapText="1"/>
    </xf>
    <xf numFmtId="43" fontId="19" fillId="2" borderId="54" xfId="0" applyNumberFormat="1" applyFont="1" applyFill="1" applyBorder="1" applyAlignment="1">
      <alignment wrapText="1"/>
    </xf>
    <xf numFmtId="164" fontId="19" fillId="2" borderId="55" xfId="0" applyNumberFormat="1" applyFont="1" applyFill="1" applyBorder="1" applyAlignment="1">
      <alignment wrapText="1"/>
    </xf>
    <xf numFmtId="9" fontId="16" fillId="2" borderId="26" xfId="0" applyNumberFormat="1" applyFont="1" applyFill="1" applyBorder="1" applyAlignment="1">
      <alignment wrapText="1"/>
    </xf>
    <xf numFmtId="43" fontId="19" fillId="2" borderId="26" xfId="0" applyNumberFormat="1" applyFont="1" applyFill="1" applyBorder="1" applyAlignment="1">
      <alignment wrapText="1"/>
    </xf>
    <xf numFmtId="164" fontId="19" fillId="2" borderId="62" xfId="0" applyNumberFormat="1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7" fillId="4" borderId="50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9" fontId="16" fillId="2" borderId="50" xfId="0" applyNumberFormat="1" applyFont="1" applyFill="1" applyBorder="1" applyAlignment="1">
      <alignment wrapText="1"/>
    </xf>
    <xf numFmtId="0" fontId="16" fillId="2" borderId="25" xfId="0" applyFont="1" applyFill="1" applyBorder="1" applyAlignment="1">
      <alignment wrapText="1"/>
    </xf>
    <xf numFmtId="43" fontId="16" fillId="2" borderId="25" xfId="1" applyFont="1" applyFill="1" applyBorder="1" applyAlignment="1">
      <alignment wrapText="1"/>
    </xf>
    <xf numFmtId="43" fontId="16" fillId="2" borderId="25" xfId="1" applyFont="1" applyFill="1" applyBorder="1" applyAlignment="1">
      <alignment horizontal="center" vertical="center" wrapText="1"/>
    </xf>
    <xf numFmtId="43" fontId="19" fillId="2" borderId="25" xfId="1" applyFont="1" applyFill="1" applyBorder="1" applyAlignment="1">
      <alignment wrapText="1"/>
    </xf>
    <xf numFmtId="43" fontId="19" fillId="2" borderId="51" xfId="1" applyFont="1" applyFill="1" applyBorder="1" applyAlignment="1">
      <alignment wrapText="1"/>
    </xf>
    <xf numFmtId="9" fontId="16" fillId="2" borderId="52" xfId="0" applyNumberFormat="1" applyFont="1" applyFill="1" applyBorder="1" applyAlignment="1">
      <alignment wrapText="1"/>
    </xf>
    <xf numFmtId="0" fontId="16" fillId="2" borderId="54" xfId="0" applyFont="1" applyFill="1" applyBorder="1" applyAlignment="1">
      <alignment wrapText="1"/>
    </xf>
    <xf numFmtId="43" fontId="16" fillId="2" borderId="54" xfId="1" applyFont="1" applyFill="1" applyBorder="1" applyAlignment="1">
      <alignment wrapText="1"/>
    </xf>
    <xf numFmtId="43" fontId="16" fillId="2" borderId="54" xfId="1" applyFont="1" applyFill="1" applyBorder="1" applyAlignment="1">
      <alignment horizontal="center" vertical="center" wrapText="1"/>
    </xf>
    <xf numFmtId="43" fontId="19" fillId="2" borderId="54" xfId="1" applyFont="1" applyFill="1" applyBorder="1" applyAlignment="1">
      <alignment wrapText="1"/>
    </xf>
    <xf numFmtId="43" fontId="19" fillId="2" borderId="55" xfId="1" applyFont="1" applyFill="1" applyBorder="1" applyAlignment="1">
      <alignment wrapText="1"/>
    </xf>
    <xf numFmtId="0" fontId="10" fillId="10" borderId="76" xfId="0" applyFont="1" applyFill="1" applyBorder="1" applyAlignment="1">
      <alignment wrapText="1"/>
    </xf>
    <xf numFmtId="0" fontId="10" fillId="10" borderId="96" xfId="0" applyFont="1" applyFill="1" applyBorder="1" applyAlignment="1">
      <alignment wrapText="1"/>
    </xf>
    <xf numFmtId="0" fontId="10" fillId="10" borderId="45" xfId="0" applyFont="1" applyFill="1" applyBorder="1"/>
    <xf numFmtId="43" fontId="10" fillId="10" borderId="45" xfId="1" applyFont="1" applyFill="1" applyBorder="1"/>
    <xf numFmtId="43" fontId="10" fillId="10" borderId="44" xfId="1" applyFont="1" applyFill="1" applyBorder="1"/>
    <xf numFmtId="43" fontId="10" fillId="10" borderId="90" xfId="1" applyFont="1" applyFill="1" applyBorder="1"/>
    <xf numFmtId="0" fontId="3" fillId="4" borderId="59" xfId="0" applyFont="1" applyFill="1" applyBorder="1"/>
    <xf numFmtId="43" fontId="3" fillId="4" borderId="44" xfId="1" applyFont="1" applyFill="1" applyBorder="1"/>
    <xf numFmtId="43" fontId="3" fillId="4" borderId="97" xfId="1" applyFont="1" applyFill="1" applyBorder="1"/>
    <xf numFmtId="43" fontId="3" fillId="4" borderId="60" xfId="1" applyFont="1" applyFill="1" applyBorder="1"/>
    <xf numFmtId="0" fontId="3" fillId="4" borderId="50" xfId="0" applyFont="1" applyFill="1" applyBorder="1"/>
    <xf numFmtId="43" fontId="3" fillId="4" borderId="25" xfId="1" applyFont="1" applyFill="1" applyBorder="1"/>
    <xf numFmtId="43" fontId="3" fillId="4" borderId="51" xfId="1" applyFont="1" applyFill="1" applyBorder="1"/>
    <xf numFmtId="0" fontId="9" fillId="4" borderId="63" xfId="0" applyFont="1" applyFill="1" applyBorder="1"/>
    <xf numFmtId="43" fontId="3" fillId="4" borderId="64" xfId="1" applyFont="1" applyFill="1" applyBorder="1"/>
    <xf numFmtId="0" fontId="10" fillId="4" borderId="59" xfId="0" applyFont="1" applyFill="1" applyBorder="1"/>
    <xf numFmtId="43" fontId="10" fillId="4" borderId="44" xfId="1" applyFont="1" applyFill="1" applyBorder="1"/>
    <xf numFmtId="43" fontId="10" fillId="4" borderId="60" xfId="1" applyFont="1" applyFill="1" applyBorder="1"/>
    <xf numFmtId="0" fontId="9" fillId="8" borderId="102" xfId="0" applyFont="1" applyFill="1" applyBorder="1" applyAlignment="1"/>
    <xf numFmtId="43" fontId="9" fillId="8" borderId="103" xfId="0" applyNumberFormat="1" applyFont="1" applyFill="1" applyBorder="1" applyAlignment="1"/>
    <xf numFmtId="0" fontId="9" fillId="4" borderId="99" xfId="0" applyFont="1" applyFill="1" applyBorder="1" applyAlignment="1"/>
    <xf numFmtId="43" fontId="9" fillId="4" borderId="100" xfId="0" applyNumberFormat="1" applyFont="1" applyFill="1" applyBorder="1" applyAlignment="1"/>
    <xf numFmtId="43" fontId="9" fillId="4" borderId="101" xfId="0" applyNumberFormat="1" applyFont="1" applyFill="1" applyBorder="1" applyAlignment="1"/>
    <xf numFmtId="0" fontId="3" fillId="4" borderId="98" xfId="0" applyFont="1" applyFill="1" applyBorder="1"/>
    <xf numFmtId="43" fontId="3" fillId="4" borderId="98" xfId="1" applyFont="1" applyFill="1" applyBorder="1"/>
    <xf numFmtId="0" fontId="9" fillId="4" borderId="69" xfId="0" applyFont="1" applyFill="1" applyBorder="1" applyAlignment="1"/>
    <xf numFmtId="43" fontId="9" fillId="4" borderId="39" xfId="0" applyNumberFormat="1" applyFont="1" applyFill="1" applyBorder="1" applyAlignment="1"/>
    <xf numFmtId="0" fontId="3" fillId="4" borderId="67" xfId="0" applyFont="1" applyFill="1" applyBorder="1"/>
    <xf numFmtId="43" fontId="3" fillId="4" borderId="33" xfId="1" applyFont="1" applyFill="1" applyBorder="1"/>
    <xf numFmtId="43" fontId="3" fillId="4" borderId="68" xfId="1" applyFont="1" applyFill="1" applyBorder="1"/>
    <xf numFmtId="0" fontId="3" fillId="4" borderId="71" xfId="0" applyFont="1" applyFill="1" applyBorder="1" applyAlignment="1">
      <alignment horizontal="right"/>
    </xf>
    <xf numFmtId="43" fontId="3" fillId="4" borderId="45" xfId="1" applyFont="1" applyFill="1" applyBorder="1"/>
    <xf numFmtId="43" fontId="3" fillId="4" borderId="72" xfId="1" applyFont="1" applyFill="1" applyBorder="1"/>
    <xf numFmtId="43" fontId="11" fillId="4" borderId="76" xfId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12" fillId="5" borderId="46" xfId="0" applyFont="1" applyFill="1" applyBorder="1" applyAlignment="1">
      <alignment horizontal="center"/>
    </xf>
    <xf numFmtId="0" fontId="12" fillId="5" borderId="48" xfId="0" applyFont="1" applyFill="1" applyBorder="1" applyAlignment="1">
      <alignment horizontal="center"/>
    </xf>
    <xf numFmtId="0" fontId="12" fillId="5" borderId="49" xfId="0" applyFont="1" applyFill="1" applyBorder="1" applyAlignment="1">
      <alignment horizontal="center"/>
    </xf>
    <xf numFmtId="0" fontId="11" fillId="11" borderId="25" xfId="0" applyFont="1" applyFill="1" applyBorder="1" applyAlignment="1">
      <alignment horizontal="center"/>
    </xf>
    <xf numFmtId="0" fontId="11" fillId="11" borderId="30" xfId="0" applyFont="1" applyFill="1" applyBorder="1" applyAlignment="1">
      <alignment horizontal="center" wrapText="1"/>
    </xf>
    <xf numFmtId="0" fontId="11" fillId="11" borderId="25" xfId="0" applyFont="1" applyFill="1" applyBorder="1" applyAlignment="1">
      <alignment horizontal="center" wrapText="1"/>
    </xf>
    <xf numFmtId="0" fontId="11" fillId="11" borderId="3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1" fillId="11" borderId="27" xfId="0" applyFont="1" applyFill="1" applyBorder="1" applyAlignment="1">
      <alignment horizontal="center"/>
    </xf>
    <xf numFmtId="0" fontId="11" fillId="11" borderId="28" xfId="0" applyFont="1" applyFill="1" applyBorder="1" applyAlignment="1">
      <alignment horizontal="center"/>
    </xf>
    <xf numFmtId="0" fontId="11" fillId="11" borderId="29" xfId="0" applyFont="1" applyFill="1" applyBorder="1" applyAlignment="1">
      <alignment horizontal="center"/>
    </xf>
    <xf numFmtId="0" fontId="11" fillId="6" borderId="79" xfId="0" applyFont="1" applyFill="1" applyBorder="1" applyAlignment="1">
      <alignment horizontal="center" vertical="center" wrapText="1"/>
    </xf>
    <xf numFmtId="0" fontId="11" fillId="6" borderId="80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/>
    </xf>
    <xf numFmtId="0" fontId="11" fillId="6" borderId="82" xfId="0" applyFont="1" applyFill="1" applyBorder="1" applyAlignment="1">
      <alignment horizontal="center" vertical="center" wrapText="1"/>
    </xf>
    <xf numFmtId="0" fontId="11" fillId="11" borderId="27" xfId="0" applyFont="1" applyFill="1" applyBorder="1" applyAlignment="1">
      <alignment horizontal="center" wrapText="1"/>
    </xf>
    <xf numFmtId="0" fontId="11" fillId="11" borderId="28" xfId="0" applyFont="1" applyFill="1" applyBorder="1" applyAlignment="1">
      <alignment horizontal="center" wrapText="1"/>
    </xf>
    <xf numFmtId="0" fontId="11" fillId="11" borderId="29" xfId="0" applyFont="1" applyFill="1" applyBorder="1" applyAlignment="1">
      <alignment horizontal="center" wrapText="1"/>
    </xf>
    <xf numFmtId="0" fontId="13" fillId="9" borderId="27" xfId="0" applyFont="1" applyFill="1" applyBorder="1" applyAlignment="1">
      <alignment horizontal="center" wrapText="1"/>
    </xf>
    <xf numFmtId="0" fontId="13" fillId="9" borderId="28" xfId="0" applyFont="1" applyFill="1" applyBorder="1" applyAlignment="1">
      <alignment horizontal="center" wrapText="1"/>
    </xf>
    <xf numFmtId="0" fontId="13" fillId="9" borderId="29" xfId="0" applyFont="1" applyFill="1" applyBorder="1" applyAlignment="1">
      <alignment horizontal="center" wrapText="1"/>
    </xf>
    <xf numFmtId="0" fontId="13" fillId="2" borderId="30" xfId="0" applyFont="1" applyFill="1" applyBorder="1" applyAlignment="1">
      <alignment horizontal="right" wrapText="1"/>
    </xf>
    <xf numFmtId="0" fontId="13" fillId="2" borderId="25" xfId="0" applyFont="1" applyFill="1" applyBorder="1" applyAlignment="1">
      <alignment horizontal="right" wrapText="1"/>
    </xf>
    <xf numFmtId="0" fontId="13" fillId="2" borderId="32" xfId="0" applyFont="1" applyFill="1" applyBorder="1" applyAlignment="1">
      <alignment horizontal="right" wrapText="1"/>
    </xf>
    <xf numFmtId="0" fontId="13" fillId="2" borderId="33" xfId="0" applyFont="1" applyFill="1" applyBorder="1" applyAlignment="1">
      <alignment horizontal="right" wrapText="1"/>
    </xf>
    <xf numFmtId="0" fontId="11" fillId="3" borderId="30" xfId="0" applyFont="1" applyFill="1" applyBorder="1" applyAlignment="1">
      <alignment horizontal="right" wrapText="1"/>
    </xf>
    <xf numFmtId="0" fontId="11" fillId="3" borderId="25" xfId="0" applyFont="1" applyFill="1" applyBorder="1" applyAlignment="1">
      <alignment horizontal="right" wrapText="1"/>
    </xf>
    <xf numFmtId="0" fontId="11" fillId="3" borderId="32" xfId="0" applyFont="1" applyFill="1" applyBorder="1" applyAlignment="1">
      <alignment horizontal="right" wrapText="1"/>
    </xf>
    <xf numFmtId="0" fontId="11" fillId="3" borderId="33" xfId="0" applyFont="1" applyFill="1" applyBorder="1" applyAlignment="1">
      <alignment horizontal="right" wrapText="1"/>
    </xf>
    <xf numFmtId="0" fontId="11" fillId="6" borderId="38" xfId="0" applyFont="1" applyFill="1" applyBorder="1" applyAlignment="1">
      <alignment horizontal="center" wrapText="1"/>
    </xf>
    <xf numFmtId="0" fontId="11" fillId="6" borderId="39" xfId="0" applyFont="1" applyFill="1" applyBorder="1" applyAlignment="1">
      <alignment horizontal="center" wrapText="1"/>
    </xf>
    <xf numFmtId="0" fontId="11" fillId="6" borderId="40" xfId="0" applyFont="1" applyFill="1" applyBorder="1" applyAlignment="1">
      <alignment horizontal="center" wrapText="1"/>
    </xf>
    <xf numFmtId="0" fontId="11" fillId="10" borderId="37" xfId="0" applyFont="1" applyFill="1" applyBorder="1" applyAlignment="1">
      <alignment horizontal="right" wrapText="1"/>
    </xf>
    <xf numFmtId="0" fontId="11" fillId="10" borderId="35" xfId="0" applyFont="1" applyFill="1" applyBorder="1" applyAlignment="1">
      <alignment horizontal="right" wrapText="1"/>
    </xf>
    <xf numFmtId="0" fontId="11" fillId="10" borderId="36" xfId="0" applyFont="1" applyFill="1" applyBorder="1" applyAlignment="1">
      <alignment horizontal="right" wrapText="1"/>
    </xf>
    <xf numFmtId="0" fontId="11" fillId="10" borderId="41" xfId="0" applyFont="1" applyFill="1" applyBorder="1" applyAlignment="1">
      <alignment horizontal="right" wrapText="1"/>
    </xf>
    <xf numFmtId="0" fontId="11" fillId="10" borderId="42" xfId="0" applyFont="1" applyFill="1" applyBorder="1" applyAlignment="1">
      <alignment horizontal="right" wrapText="1"/>
    </xf>
    <xf numFmtId="0" fontId="11" fillId="10" borderId="43" xfId="0" applyFont="1" applyFill="1" applyBorder="1" applyAlignment="1">
      <alignment horizontal="right" wrapText="1"/>
    </xf>
    <xf numFmtId="0" fontId="13" fillId="2" borderId="32" xfId="0" applyFont="1" applyFill="1" applyBorder="1" applyAlignment="1">
      <alignment horizontal="right"/>
    </xf>
    <xf numFmtId="0" fontId="13" fillId="2" borderId="33" xfId="0" applyFont="1" applyFill="1" applyBorder="1" applyAlignment="1">
      <alignment horizontal="right"/>
    </xf>
    <xf numFmtId="43" fontId="13" fillId="2" borderId="33" xfId="1" applyFont="1" applyFill="1" applyBorder="1" applyAlignment="1">
      <alignment horizontal="center"/>
    </xf>
    <xf numFmtId="43" fontId="13" fillId="2" borderId="34" xfId="1" applyFont="1" applyFill="1" applyBorder="1" applyAlignment="1">
      <alignment horizontal="center"/>
    </xf>
    <xf numFmtId="43" fontId="13" fillId="2" borderId="25" xfId="1" applyFont="1" applyFill="1" applyBorder="1" applyAlignment="1">
      <alignment horizontal="center"/>
    </xf>
    <xf numFmtId="43" fontId="13" fillId="2" borderId="31" xfId="1" applyFont="1" applyFill="1" applyBorder="1" applyAlignment="1">
      <alignment horizontal="center"/>
    </xf>
    <xf numFmtId="43" fontId="16" fillId="2" borderId="44" xfId="1" applyFont="1" applyFill="1" applyBorder="1" applyAlignment="1">
      <alignment horizontal="left" vertical="center" wrapText="1"/>
    </xf>
    <xf numFmtId="43" fontId="16" fillId="2" borderId="45" xfId="1" applyFont="1" applyFill="1" applyBorder="1" applyAlignment="1">
      <alignment horizontal="left" vertical="center" wrapText="1"/>
    </xf>
    <xf numFmtId="43" fontId="16" fillId="2" borderId="53" xfId="1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7" fillId="4" borderId="46" xfId="0" applyFont="1" applyFill="1" applyBorder="1" applyAlignment="1">
      <alignment horizontal="center" wrapText="1"/>
    </xf>
    <xf numFmtId="0" fontId="17" fillId="4" borderId="48" xfId="0" applyFont="1" applyFill="1" applyBorder="1" applyAlignment="1">
      <alignment horizontal="center" wrapText="1"/>
    </xf>
    <xf numFmtId="0" fontId="17" fillId="4" borderId="49" xfId="0" applyFont="1" applyFill="1" applyBorder="1" applyAlignment="1">
      <alignment horizontal="center" wrapText="1"/>
    </xf>
    <xf numFmtId="0" fontId="20" fillId="4" borderId="56" xfId="0" applyFont="1" applyFill="1" applyBorder="1" applyAlignment="1">
      <alignment horizontal="center" wrapText="1"/>
    </xf>
    <xf numFmtId="0" fontId="20" fillId="4" borderId="57" xfId="0" applyFont="1" applyFill="1" applyBorder="1" applyAlignment="1">
      <alignment horizontal="center" wrapText="1"/>
    </xf>
    <xf numFmtId="0" fontId="20" fillId="4" borderId="58" xfId="0" applyFont="1" applyFill="1" applyBorder="1" applyAlignment="1">
      <alignment horizontal="center" wrapText="1"/>
    </xf>
    <xf numFmtId="43" fontId="16" fillId="2" borderId="45" xfId="1" applyFont="1" applyFill="1" applyBorder="1" applyAlignment="1">
      <alignment horizontal="center" vertical="center" wrapText="1"/>
    </xf>
    <xf numFmtId="43" fontId="16" fillId="2" borderId="53" xfId="1" applyFont="1" applyFill="1" applyBorder="1" applyAlignment="1">
      <alignment horizontal="center" vertical="center" wrapText="1"/>
    </xf>
    <xf numFmtId="43" fontId="16" fillId="2" borderId="47" xfId="1" applyFont="1" applyFill="1" applyBorder="1" applyAlignment="1">
      <alignment horizontal="center" vertical="center" wrapText="1"/>
    </xf>
    <xf numFmtId="0" fontId="17" fillId="2" borderId="61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99"/>
      <color rgb="FFEFBFF7"/>
      <color rgb="FFFF9999"/>
      <color rgb="FF0099FF"/>
      <color rgb="FFFF99FF"/>
      <color rgb="FFCCECFF"/>
      <color rgb="FF99FFCC"/>
      <color rgb="FFCC66FF"/>
      <color rgb="FFF1ADD1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155864</xdr:colOff>
      <xdr:row>9</xdr:row>
      <xdr:rowOff>171945</xdr:rowOff>
    </xdr:from>
    <xdr:to>
      <xdr:col>17</xdr:col>
      <xdr:colOff>603354</xdr:colOff>
      <xdr:row>60</xdr:row>
      <xdr:rowOff>148189</xdr:rowOff>
    </xdr:to>
    <xdr:pic>
      <xdr:nvPicPr>
        <xdr:cNvPr id="2" name="Рисунок 1" descr="https://psv4.vk.me/c812226/u139277140/docs/d4db91c365e2/utverzhdaem_1.jpg?extra=sT9sX4fvD5rndmH2MRglARWtETJF5JZVQt0ZbCNzu7gYSLnyh7n71BnZnZKqD8iTNi_0ZSpFmFc64nLVn9jvtjKAgUn_r_k_CmVgBT8rijQTrgNUEP_Irw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2855" t="7963" r="21087" b="17269"/>
        <a:stretch/>
      </xdr:blipFill>
      <xdr:spPr bwMode="auto">
        <a:xfrm>
          <a:off x="5611091" y="1886445"/>
          <a:ext cx="5296581" cy="969174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311727</xdr:colOff>
      <xdr:row>6</xdr:row>
      <xdr:rowOff>86592</xdr:rowOff>
    </xdr:from>
    <xdr:to>
      <xdr:col>27</xdr:col>
      <xdr:colOff>554182</xdr:colOff>
      <xdr:row>27</xdr:row>
      <xdr:rowOff>86592</xdr:rowOff>
    </xdr:to>
    <xdr:sp macro="" textlink="">
      <xdr:nvSpPr>
        <xdr:cNvPr id="5" name="Скругленная прямоугольная выноска 4"/>
        <xdr:cNvSpPr/>
      </xdr:nvSpPr>
      <xdr:spPr>
        <a:xfrm>
          <a:off x="12434454" y="1229592"/>
          <a:ext cx="4485410" cy="4000500"/>
        </a:xfrm>
        <a:prstGeom prst="wedgeRoundRectCallout">
          <a:avLst>
            <a:gd name="adj1" fmla="val -88219"/>
            <a:gd name="adj2" fmla="val 28241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3200">
              <a:latin typeface="Segoe Script" pitchFamily="34" charset="0"/>
            </a:rPr>
            <a:t>Приветствую тебя, Партнер!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47</xdr:row>
      <xdr:rowOff>47625</xdr:rowOff>
    </xdr:from>
    <xdr:to>
      <xdr:col>1</xdr:col>
      <xdr:colOff>2019300</xdr:colOff>
      <xdr:row>47</xdr:row>
      <xdr:rowOff>1457325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3" y="17316450"/>
          <a:ext cx="1952627" cy="1409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3740727</xdr:colOff>
      <xdr:row>6</xdr:row>
      <xdr:rowOff>361950</xdr:rowOff>
    </xdr:to>
    <xdr:pic>
      <xdr:nvPicPr>
        <xdr:cNvPr id="4" name="Рисунок 3" descr="https://psv4.vk.me/c415818/u139277140/docs/52fbb3e51e55/zayyyy.jpg?extra=sT7pPz1FE0jAYSaIc6h2L3oFzoDuEs08-xEEdb5b1sC6nWntzpEZzFV-dXKe8MYGjkLB0S5svF7W_oc_aGAQ25S65sERrb8TWyqhSfh7qFlLNCZUeeqNdv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40727" cy="2971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9524</xdr:rowOff>
    </xdr:from>
    <xdr:to>
      <xdr:col>8</xdr:col>
      <xdr:colOff>9525</xdr:colOff>
      <xdr:row>26</xdr:row>
      <xdr:rowOff>123633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4593"/>
        <a:stretch/>
      </xdr:blipFill>
      <xdr:spPr>
        <a:xfrm>
          <a:off x="28575" y="700087"/>
          <a:ext cx="5279231" cy="5126641"/>
        </a:xfrm>
        <a:prstGeom prst="rect">
          <a:avLst/>
        </a:prstGeom>
      </xdr:spPr>
    </xdr:pic>
    <xdr:clientData/>
  </xdr:twoCellAnchor>
  <xdr:twoCellAnchor>
    <xdr:from>
      <xdr:col>3</xdr:col>
      <xdr:colOff>538164</xdr:colOff>
      <xdr:row>10</xdr:row>
      <xdr:rowOff>11906</xdr:rowOff>
    </xdr:from>
    <xdr:to>
      <xdr:col>7</xdr:col>
      <xdr:colOff>919164</xdr:colOff>
      <xdr:row>27</xdr:row>
      <xdr:rowOff>26194</xdr:rowOff>
    </xdr:to>
    <xdr:sp macro="" textlink="">
      <xdr:nvSpPr>
        <xdr:cNvPr id="3" name="Овальная выноска 2"/>
        <xdr:cNvSpPr/>
      </xdr:nvSpPr>
      <xdr:spPr>
        <a:xfrm>
          <a:off x="2359820" y="2274094"/>
          <a:ext cx="2809875" cy="2824163"/>
        </a:xfrm>
        <a:prstGeom prst="wedgeEllipseCallout">
          <a:avLst>
            <a:gd name="adj1" fmla="val -26798"/>
            <a:gd name="adj2" fmla="val 68771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200" b="1">
              <a:solidFill>
                <a:srgbClr val="FF0000"/>
              </a:solidFill>
              <a:latin typeface="Segoe Script" pitchFamily="34" charset="0"/>
            </a:rPr>
            <a:t>Предлагаю ознакомиться со стартовыми инвестициями для открытия самого</a:t>
          </a:r>
          <a:r>
            <a:rPr lang="ru-RU" sz="1200" b="1" baseline="0">
              <a:solidFill>
                <a:srgbClr val="FF0000"/>
              </a:solidFill>
              <a:latin typeface="Segoe Script" pitchFamily="34" charset="0"/>
            </a:rPr>
            <a:t> позитивного садика!</a:t>
          </a:r>
          <a:endParaRPr lang="ru-RU" sz="1200" b="1">
            <a:solidFill>
              <a:srgbClr val="FF0000"/>
            </a:solidFill>
            <a:latin typeface="Segoe Script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161925</xdr:rowOff>
    </xdr:from>
    <xdr:to>
      <xdr:col>16</xdr:col>
      <xdr:colOff>6909</xdr:colOff>
      <xdr:row>9</xdr:row>
      <xdr:rowOff>19050</xdr:rowOff>
    </xdr:to>
    <xdr:pic>
      <xdr:nvPicPr>
        <xdr:cNvPr id="3" name="Рисунок 2" descr="http://partner-bambiclub.ru/images/da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161925"/>
          <a:ext cx="3016809" cy="2171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371476</xdr:colOff>
      <xdr:row>10</xdr:row>
      <xdr:rowOff>85726</xdr:rowOff>
    </xdr:from>
    <xdr:to>
      <xdr:col>18</xdr:col>
      <xdr:colOff>152401</xdr:colOff>
      <xdr:row>35</xdr:row>
      <xdr:rowOff>141391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20815" t="10668" r="20240" b="13656"/>
        <a:stretch/>
      </xdr:blipFill>
      <xdr:spPr>
        <a:xfrm>
          <a:off x="8601076" y="2590801"/>
          <a:ext cx="7239000" cy="522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showGridLines="0" zoomScale="55" zoomScaleNormal="55" workbookViewId="0">
      <selection activeCell="AE25" sqref="AE25"/>
    </sheetView>
  </sheetViews>
  <sheetFormatPr defaultRowHeight="15"/>
  <sheetData/>
  <pageMargins left="0.7" right="0.7" top="0.75" bottom="0.75" header="0.3" footer="0.3"/>
  <pageSetup paperSize="9" scale="2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showGridLines="0" zoomScale="50" zoomScaleNormal="50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D5" sqref="D5"/>
    </sheetView>
  </sheetViews>
  <sheetFormatPr defaultRowHeight="27"/>
  <cols>
    <col min="1" max="1" width="56.28515625" style="2" customWidth="1"/>
    <col min="2" max="2" width="51.28515625" style="22" customWidth="1"/>
    <col min="3" max="3" width="81.28515625" style="22" customWidth="1"/>
    <col min="4" max="6" width="35" style="22" customWidth="1"/>
    <col min="7" max="7" width="4" style="2" customWidth="1"/>
    <col min="8" max="16384" width="9.140625" style="2"/>
  </cols>
  <sheetData>
    <row r="2" spans="1:7" ht="27.75" thickBot="1">
      <c r="B2" s="20"/>
      <c r="C2" s="21"/>
      <c r="D2" s="20"/>
      <c r="E2" s="20"/>
      <c r="F2" s="20"/>
      <c r="G2" s="4"/>
    </row>
    <row r="3" spans="1:7" ht="30" thickTop="1">
      <c r="B3" s="243" t="s">
        <v>32</v>
      </c>
      <c r="C3" s="244"/>
      <c r="D3" s="247" t="s">
        <v>33</v>
      </c>
      <c r="E3" s="247"/>
      <c r="F3" s="248"/>
      <c r="G3" s="3"/>
    </row>
    <row r="4" spans="1:7" ht="59.25" thickBot="1">
      <c r="B4" s="245"/>
      <c r="C4" s="246"/>
      <c r="D4" s="93" t="s">
        <v>34</v>
      </c>
      <c r="E4" s="93" t="s">
        <v>35</v>
      </c>
      <c r="F4" s="94" t="s">
        <v>36</v>
      </c>
      <c r="G4" s="4"/>
    </row>
    <row r="5" spans="1:7" ht="30" thickTop="1">
      <c r="B5" s="249" t="s">
        <v>87</v>
      </c>
      <c r="C5" s="250"/>
      <c r="D5" s="87">
        <f>Вложения!J5</f>
        <v>175000</v>
      </c>
      <c r="E5" s="87">
        <v>440000</v>
      </c>
      <c r="F5" s="88">
        <f>Вложения!L5</f>
        <v>950000</v>
      </c>
      <c r="G5" s="4"/>
    </row>
    <row r="6" spans="1:7" ht="29.25">
      <c r="B6" s="251" t="s">
        <v>88</v>
      </c>
      <c r="C6" s="252"/>
      <c r="D6" s="89">
        <f>Вложения!J75</f>
        <v>510320</v>
      </c>
      <c r="E6" s="89">
        <f>Вложения!K75</f>
        <v>564820</v>
      </c>
      <c r="F6" s="90">
        <f>Вложения!L75</f>
        <v>564820</v>
      </c>
      <c r="G6" s="4"/>
    </row>
    <row r="7" spans="1:7" ht="30" thickBot="1">
      <c r="A7" s="1"/>
      <c r="B7" s="233" t="s">
        <v>89</v>
      </c>
      <c r="C7" s="234"/>
      <c r="D7" s="91"/>
      <c r="E7" s="91">
        <v>7000</v>
      </c>
      <c r="F7" s="92">
        <v>7000</v>
      </c>
      <c r="G7" s="4"/>
    </row>
    <row r="8" spans="1:7" ht="30.75" thickTop="1" thickBot="1">
      <c r="B8" s="253" t="s">
        <v>37</v>
      </c>
      <c r="C8" s="254"/>
      <c r="D8" s="5" t="s">
        <v>38</v>
      </c>
      <c r="E8" s="6" t="s">
        <v>38</v>
      </c>
      <c r="F8" s="7" t="s">
        <v>38</v>
      </c>
      <c r="G8" s="4"/>
    </row>
    <row r="9" spans="1:7" ht="27.75" thickTop="1">
      <c r="B9" s="225" t="s">
        <v>39</v>
      </c>
      <c r="C9" s="8" t="s">
        <v>92</v>
      </c>
      <c r="D9" s="29" t="s">
        <v>38</v>
      </c>
      <c r="E9" s="29" t="s">
        <v>38</v>
      </c>
      <c r="F9" s="30" t="s">
        <v>38</v>
      </c>
      <c r="G9" s="4"/>
    </row>
    <row r="10" spans="1:7">
      <c r="B10" s="226"/>
      <c r="C10" s="23" t="s">
        <v>93</v>
      </c>
      <c r="D10" s="27" t="s">
        <v>38</v>
      </c>
      <c r="E10" s="27" t="s">
        <v>38</v>
      </c>
      <c r="F10" s="31" t="s">
        <v>38</v>
      </c>
      <c r="G10" s="4"/>
    </row>
    <row r="11" spans="1:7" ht="27.75" thickBot="1">
      <c r="B11" s="227"/>
      <c r="C11" s="24" t="s">
        <v>58</v>
      </c>
      <c r="D11" s="15" t="s">
        <v>38</v>
      </c>
      <c r="E11" s="15" t="s">
        <v>38</v>
      </c>
      <c r="F11" s="16" t="s">
        <v>38</v>
      </c>
      <c r="G11" s="4"/>
    </row>
    <row r="12" spans="1:7" ht="57" thickTop="1" thickBot="1">
      <c r="B12" s="253" t="s">
        <v>40</v>
      </c>
      <c r="C12" s="254"/>
      <c r="D12" s="5" t="s">
        <v>90</v>
      </c>
      <c r="E12" s="6" t="s">
        <v>91</v>
      </c>
      <c r="F12" s="7" t="s">
        <v>42</v>
      </c>
      <c r="G12" s="4"/>
    </row>
    <row r="13" spans="1:7" ht="54.75" thickTop="1">
      <c r="B13" s="225" t="s">
        <v>43</v>
      </c>
      <c r="C13" s="8" t="s">
        <v>183</v>
      </c>
      <c r="D13" s="9" t="s">
        <v>38</v>
      </c>
      <c r="E13" s="9" t="s">
        <v>38</v>
      </c>
      <c r="F13" s="10" t="s">
        <v>38</v>
      </c>
      <c r="G13" s="4"/>
    </row>
    <row r="14" spans="1:7">
      <c r="B14" s="226"/>
      <c r="C14" s="23" t="s">
        <v>59</v>
      </c>
      <c r="D14" s="27"/>
      <c r="E14" s="32" t="s">
        <v>38</v>
      </c>
      <c r="F14" s="33" t="s">
        <v>38</v>
      </c>
      <c r="G14" s="4"/>
    </row>
    <row r="15" spans="1:7" ht="105.75" customHeight="1" thickBot="1">
      <c r="B15" s="227"/>
      <c r="C15" s="24" t="s">
        <v>60</v>
      </c>
      <c r="D15" s="15" t="s">
        <v>38</v>
      </c>
      <c r="E15" s="35" t="s">
        <v>38</v>
      </c>
      <c r="F15" s="34" t="s">
        <v>38</v>
      </c>
      <c r="G15" s="4"/>
    </row>
    <row r="16" spans="1:7" ht="54.75" thickTop="1">
      <c r="B16" s="225" t="s">
        <v>44</v>
      </c>
      <c r="C16" s="36" t="s">
        <v>61</v>
      </c>
      <c r="D16" s="29" t="s">
        <v>38</v>
      </c>
      <c r="E16" s="29" t="s">
        <v>38</v>
      </c>
      <c r="F16" s="30" t="s">
        <v>38</v>
      </c>
      <c r="G16" s="4"/>
    </row>
    <row r="17" spans="2:7">
      <c r="B17" s="226"/>
      <c r="C17" s="11" t="s">
        <v>45</v>
      </c>
      <c r="D17" s="27"/>
      <c r="E17" s="27" t="s">
        <v>38</v>
      </c>
      <c r="F17" s="31" t="s">
        <v>38</v>
      </c>
      <c r="G17" s="4"/>
    </row>
    <row r="18" spans="2:7">
      <c r="B18" s="226"/>
      <c r="C18" s="23" t="s">
        <v>62</v>
      </c>
      <c r="D18" s="27"/>
      <c r="E18" s="27" t="s">
        <v>38</v>
      </c>
      <c r="F18" s="31" t="s">
        <v>38</v>
      </c>
      <c r="G18" s="4"/>
    </row>
    <row r="19" spans="2:7">
      <c r="B19" s="226"/>
      <c r="C19" s="23" t="s">
        <v>63</v>
      </c>
      <c r="D19" s="27" t="s">
        <v>38</v>
      </c>
      <c r="E19" s="27" t="s">
        <v>38</v>
      </c>
      <c r="F19" s="31" t="s">
        <v>38</v>
      </c>
      <c r="G19" s="4"/>
    </row>
    <row r="20" spans="2:7">
      <c r="B20" s="226"/>
      <c r="C20" s="23" t="s">
        <v>64</v>
      </c>
      <c r="D20" s="27" t="s">
        <v>38</v>
      </c>
      <c r="E20" s="27" t="s">
        <v>38</v>
      </c>
      <c r="F20" s="31" t="s">
        <v>38</v>
      </c>
      <c r="G20" s="4"/>
    </row>
    <row r="21" spans="2:7">
      <c r="B21" s="226"/>
      <c r="C21" s="23" t="s">
        <v>65</v>
      </c>
      <c r="D21" s="27" t="s">
        <v>38</v>
      </c>
      <c r="E21" s="27" t="s">
        <v>38</v>
      </c>
      <c r="F21" s="31" t="s">
        <v>38</v>
      </c>
      <c r="G21" s="4"/>
    </row>
    <row r="22" spans="2:7" ht="27.75" thickBot="1">
      <c r="B22" s="227"/>
      <c r="C22" s="24" t="s">
        <v>66</v>
      </c>
      <c r="D22" s="15"/>
      <c r="E22" s="15" t="s">
        <v>38</v>
      </c>
      <c r="F22" s="16" t="s">
        <v>38</v>
      </c>
      <c r="G22" s="4"/>
    </row>
    <row r="23" spans="2:7" ht="27.75" thickTop="1">
      <c r="B23" s="225" t="s">
        <v>46</v>
      </c>
      <c r="C23" s="36" t="s">
        <v>67</v>
      </c>
      <c r="D23" s="29" t="s">
        <v>38</v>
      </c>
      <c r="E23" s="29" t="s">
        <v>38</v>
      </c>
      <c r="F23" s="30" t="s">
        <v>38</v>
      </c>
      <c r="G23" s="4"/>
    </row>
    <row r="24" spans="2:7">
      <c r="B24" s="226"/>
      <c r="C24" s="37" t="s">
        <v>68</v>
      </c>
      <c r="D24" s="27" t="s">
        <v>38</v>
      </c>
      <c r="E24" s="27" t="s">
        <v>38</v>
      </c>
      <c r="F24" s="31" t="s">
        <v>38</v>
      </c>
      <c r="G24" s="4"/>
    </row>
    <row r="25" spans="2:7">
      <c r="B25" s="226"/>
      <c r="C25" s="37" t="s">
        <v>47</v>
      </c>
      <c r="D25" s="27" t="s">
        <v>38</v>
      </c>
      <c r="E25" s="27" t="s">
        <v>38</v>
      </c>
      <c r="F25" s="31" t="s">
        <v>38</v>
      </c>
      <c r="G25" s="4"/>
    </row>
    <row r="26" spans="2:7">
      <c r="B26" s="226"/>
      <c r="C26" s="37" t="s">
        <v>48</v>
      </c>
      <c r="D26" s="27" t="s">
        <v>38</v>
      </c>
      <c r="E26" s="27" t="s">
        <v>38</v>
      </c>
      <c r="F26" s="31" t="s">
        <v>38</v>
      </c>
      <c r="G26" s="4"/>
    </row>
    <row r="27" spans="2:7" ht="54.75" thickBot="1">
      <c r="B27" s="227"/>
      <c r="C27" s="14" t="s">
        <v>69</v>
      </c>
      <c r="D27" s="15" t="s">
        <v>38</v>
      </c>
      <c r="E27" s="15" t="s">
        <v>38</v>
      </c>
      <c r="F27" s="16" t="s">
        <v>38</v>
      </c>
      <c r="G27" s="4"/>
    </row>
    <row r="28" spans="2:7" ht="54.75" thickTop="1">
      <c r="B28" s="225" t="s">
        <v>49</v>
      </c>
      <c r="C28" s="36" t="s">
        <v>70</v>
      </c>
      <c r="D28" s="29"/>
      <c r="E28" s="29" t="s">
        <v>38</v>
      </c>
      <c r="F28" s="30" t="s">
        <v>38</v>
      </c>
      <c r="G28" s="4"/>
    </row>
    <row r="29" spans="2:7" ht="54">
      <c r="B29" s="226"/>
      <c r="C29" s="11" t="s">
        <v>71</v>
      </c>
      <c r="D29" s="27"/>
      <c r="E29" s="27" t="s">
        <v>38</v>
      </c>
      <c r="F29" s="31" t="s">
        <v>38</v>
      </c>
      <c r="G29" s="4"/>
    </row>
    <row r="30" spans="2:7">
      <c r="B30" s="226"/>
      <c r="C30" s="23" t="s">
        <v>72</v>
      </c>
      <c r="D30" s="27"/>
      <c r="E30" s="27" t="s">
        <v>38</v>
      </c>
      <c r="F30" s="31" t="s">
        <v>38</v>
      </c>
      <c r="G30" s="4"/>
    </row>
    <row r="31" spans="2:7" ht="81.75" thickBot="1">
      <c r="B31" s="227"/>
      <c r="C31" s="24" t="s">
        <v>73</v>
      </c>
      <c r="D31" s="15"/>
      <c r="E31" s="15" t="s">
        <v>38</v>
      </c>
      <c r="F31" s="16" t="s">
        <v>38</v>
      </c>
      <c r="G31" s="4"/>
    </row>
    <row r="32" spans="2:7" ht="27.75" thickTop="1">
      <c r="B32" s="225" t="s">
        <v>50</v>
      </c>
      <c r="C32" s="8" t="s">
        <v>51</v>
      </c>
      <c r="D32" s="29" t="s">
        <v>38</v>
      </c>
      <c r="E32" s="29" t="s">
        <v>38</v>
      </c>
      <c r="F32" s="30" t="s">
        <v>38</v>
      </c>
      <c r="G32" s="4"/>
    </row>
    <row r="33" spans="2:7" ht="54">
      <c r="B33" s="226"/>
      <c r="C33" s="23" t="s">
        <v>74</v>
      </c>
      <c r="D33" s="27" t="s">
        <v>38</v>
      </c>
      <c r="E33" s="27" t="s">
        <v>38</v>
      </c>
      <c r="F33" s="31" t="s">
        <v>38</v>
      </c>
      <c r="G33" s="4"/>
    </row>
    <row r="34" spans="2:7" ht="81.75" thickBot="1">
      <c r="B34" s="227"/>
      <c r="C34" s="24" t="s">
        <v>75</v>
      </c>
      <c r="D34" s="15" t="s">
        <v>38</v>
      </c>
      <c r="E34" s="15" t="s">
        <v>38</v>
      </c>
      <c r="F34" s="16" t="s">
        <v>38</v>
      </c>
      <c r="G34" s="4"/>
    </row>
    <row r="35" spans="2:7" ht="27.75" thickTop="1">
      <c r="B35" s="225" t="s">
        <v>52</v>
      </c>
      <c r="C35" s="8" t="s">
        <v>76</v>
      </c>
      <c r="D35" s="29" t="s">
        <v>38</v>
      </c>
      <c r="E35" s="29" t="s">
        <v>38</v>
      </c>
      <c r="F35" s="30" t="s">
        <v>38</v>
      </c>
      <c r="G35" s="4"/>
    </row>
    <row r="36" spans="2:7" ht="162">
      <c r="B36" s="226"/>
      <c r="C36" s="23" t="s">
        <v>77</v>
      </c>
      <c r="D36" s="27"/>
      <c r="E36" s="27" t="s">
        <v>38</v>
      </c>
      <c r="F36" s="31" t="s">
        <v>38</v>
      </c>
      <c r="G36" s="4"/>
    </row>
    <row r="37" spans="2:7" ht="135">
      <c r="B37" s="226"/>
      <c r="C37" s="37" t="s">
        <v>78</v>
      </c>
      <c r="D37" s="27"/>
      <c r="E37" s="27" t="s">
        <v>38</v>
      </c>
      <c r="F37" s="31" t="s">
        <v>38</v>
      </c>
      <c r="G37" s="4"/>
    </row>
    <row r="38" spans="2:7" ht="81">
      <c r="B38" s="226"/>
      <c r="C38" s="37" t="s">
        <v>79</v>
      </c>
      <c r="D38" s="27"/>
      <c r="E38" s="27" t="s">
        <v>38</v>
      </c>
      <c r="F38" s="31" t="s">
        <v>38</v>
      </c>
      <c r="G38" s="4"/>
    </row>
    <row r="39" spans="2:7">
      <c r="B39" s="226"/>
      <c r="C39" s="11" t="s">
        <v>80</v>
      </c>
      <c r="D39" s="27"/>
      <c r="E39" s="27" t="s">
        <v>38</v>
      </c>
      <c r="F39" s="31" t="s">
        <v>38</v>
      </c>
      <c r="G39" s="4"/>
    </row>
    <row r="40" spans="2:7" ht="81">
      <c r="B40" s="226"/>
      <c r="C40" s="37" t="s">
        <v>81</v>
      </c>
      <c r="D40" s="12"/>
      <c r="E40" s="12" t="s">
        <v>38</v>
      </c>
      <c r="F40" s="13" t="s">
        <v>38</v>
      </c>
      <c r="G40" s="4"/>
    </row>
    <row r="41" spans="2:7" ht="27.75" thickBot="1">
      <c r="B41" s="227"/>
      <c r="C41" s="14" t="s">
        <v>82</v>
      </c>
      <c r="D41" s="26"/>
      <c r="E41" s="27" t="s">
        <v>38</v>
      </c>
      <c r="F41" s="28" t="s">
        <v>38</v>
      </c>
      <c r="G41" s="4"/>
    </row>
    <row r="42" spans="2:7" ht="30" thickTop="1">
      <c r="B42" s="235" t="s">
        <v>53</v>
      </c>
      <c r="C42" s="236"/>
      <c r="D42" s="12"/>
      <c r="E42" s="237" t="s">
        <v>41</v>
      </c>
      <c r="F42" s="239" t="s">
        <v>42</v>
      </c>
      <c r="G42" s="4"/>
    </row>
    <row r="43" spans="2:7" ht="30" thickBot="1">
      <c r="B43" s="241" t="s">
        <v>54</v>
      </c>
      <c r="C43" s="242"/>
      <c r="D43" s="15"/>
      <c r="E43" s="238"/>
      <c r="F43" s="240"/>
      <c r="G43" s="4"/>
    </row>
    <row r="44" spans="2:7" ht="60" thickTop="1" thickBot="1">
      <c r="B44" s="17" t="s">
        <v>55</v>
      </c>
      <c r="C44" s="18" t="s">
        <v>83</v>
      </c>
      <c r="D44" s="6"/>
      <c r="E44" s="6"/>
      <c r="F44" s="7" t="s">
        <v>38</v>
      </c>
      <c r="G44" s="4"/>
    </row>
    <row r="45" spans="2:7" ht="27.75" thickTop="1">
      <c r="B45" s="225" t="s">
        <v>56</v>
      </c>
      <c r="C45" s="36" t="s">
        <v>84</v>
      </c>
      <c r="D45" s="29"/>
      <c r="E45" s="29" t="s">
        <v>38</v>
      </c>
      <c r="F45" s="30" t="s">
        <v>38</v>
      </c>
      <c r="G45" s="4"/>
    </row>
    <row r="46" spans="2:7" ht="81">
      <c r="B46" s="226"/>
      <c r="C46" s="11" t="s">
        <v>85</v>
      </c>
      <c r="D46" s="27"/>
      <c r="E46" s="27" t="s">
        <v>38</v>
      </c>
      <c r="F46" s="31" t="s">
        <v>38</v>
      </c>
      <c r="G46" s="4"/>
    </row>
    <row r="47" spans="2:7" ht="81.75" thickBot="1">
      <c r="B47" s="227"/>
      <c r="C47" s="24" t="s">
        <v>86</v>
      </c>
      <c r="D47" s="15"/>
      <c r="E47" s="15" t="s">
        <v>38</v>
      </c>
      <c r="F47" s="16" t="s">
        <v>38</v>
      </c>
      <c r="G47" s="4"/>
    </row>
    <row r="48" spans="2:7" ht="116.25" customHeight="1" thickTop="1" thickBot="1">
      <c r="B48" s="225" t="s">
        <v>57</v>
      </c>
      <c r="C48" s="228"/>
      <c r="D48" s="25"/>
      <c r="E48" s="9" t="s">
        <v>38</v>
      </c>
      <c r="F48" s="10" t="s">
        <v>38</v>
      </c>
      <c r="G48" s="4"/>
    </row>
    <row r="49" spans="2:7" ht="30" thickTop="1">
      <c r="B49" s="229" t="s">
        <v>87</v>
      </c>
      <c r="C49" s="230"/>
      <c r="D49" s="87">
        <f>Вложения!J5</f>
        <v>175000</v>
      </c>
      <c r="E49" s="87">
        <v>440000</v>
      </c>
      <c r="F49" s="88">
        <f>Вложения!L5</f>
        <v>950000</v>
      </c>
      <c r="G49" s="4"/>
    </row>
    <row r="50" spans="2:7" ht="29.25">
      <c r="B50" s="231" t="s">
        <v>88</v>
      </c>
      <c r="C50" s="232"/>
      <c r="D50" s="89">
        <f>D6</f>
        <v>510320</v>
      </c>
      <c r="E50" s="89">
        <f>E6</f>
        <v>564820</v>
      </c>
      <c r="F50" s="90">
        <f>F6</f>
        <v>564820</v>
      </c>
      <c r="G50" s="4"/>
    </row>
    <row r="51" spans="2:7" ht="30" thickBot="1">
      <c r="B51" s="233" t="s">
        <v>89</v>
      </c>
      <c r="C51" s="234"/>
      <c r="D51" s="91"/>
      <c r="E51" s="91">
        <v>7000</v>
      </c>
      <c r="F51" s="92">
        <v>7000</v>
      </c>
      <c r="G51" s="4"/>
    </row>
    <row r="52" spans="2:7" ht="27.75" thickTop="1">
      <c r="B52" s="20"/>
      <c r="C52" s="21"/>
      <c r="D52" s="20"/>
      <c r="E52" s="20"/>
      <c r="F52" s="20"/>
      <c r="G52" s="4"/>
    </row>
  </sheetData>
  <mergeCells count="23">
    <mergeCell ref="B28:B31"/>
    <mergeCell ref="B3:C4"/>
    <mergeCell ref="D3:F3"/>
    <mergeCell ref="B5:C5"/>
    <mergeCell ref="B6:C6"/>
    <mergeCell ref="B7:C7"/>
    <mergeCell ref="B8:C8"/>
    <mergeCell ref="B9:B11"/>
    <mergeCell ref="B12:C12"/>
    <mergeCell ref="B13:B15"/>
    <mergeCell ref="B16:B22"/>
    <mergeCell ref="B23:B27"/>
    <mergeCell ref="B32:B34"/>
    <mergeCell ref="B35:B41"/>
    <mergeCell ref="B42:C42"/>
    <mergeCell ref="E42:E43"/>
    <mergeCell ref="F42:F43"/>
    <mergeCell ref="B43:C43"/>
    <mergeCell ref="B45:B47"/>
    <mergeCell ref="B48:C48"/>
    <mergeCell ref="B49:C49"/>
    <mergeCell ref="B50:C50"/>
    <mergeCell ref="B51:C51"/>
  </mergeCells>
  <pageMargins left="0.7" right="0.7" top="0.75" bottom="0.75" header="0.3" footer="0.3"/>
  <pageSetup paperSize="9" scale="29" orientation="portrait" verticalDpi="0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I2:L76"/>
  <sheetViews>
    <sheetView showGridLines="0" zoomScale="80" zoomScaleNormal="80" workbookViewId="0">
      <pane xSplit="8" ySplit="5" topLeftCell="I57" activePane="bottomRight" state="frozen"/>
      <selection pane="topRight" activeCell="I1" sqref="I1"/>
      <selection pane="bottomLeft" activeCell="A6" sqref="A6"/>
      <selection pane="bottomRight" activeCell="O26" sqref="O26"/>
    </sheetView>
  </sheetViews>
  <sheetFormatPr defaultRowHeight="16.5"/>
  <cols>
    <col min="1" max="7" width="9.140625" style="38"/>
    <col min="8" max="8" width="15.7109375" style="38" customWidth="1"/>
    <col min="9" max="9" width="59.5703125" style="38" customWidth="1"/>
    <col min="10" max="12" width="23.42578125" style="38" customWidth="1"/>
    <col min="13" max="16384" width="9.140625" style="38"/>
  </cols>
  <sheetData>
    <row r="2" spans="9:12" ht="17.25" thickBot="1">
      <c r="I2" s="19"/>
    </row>
    <row r="3" spans="9:12" ht="19.5">
      <c r="I3" s="255" t="s">
        <v>0</v>
      </c>
      <c r="J3" s="256"/>
      <c r="K3" s="256"/>
      <c r="L3" s="257"/>
    </row>
    <row r="4" spans="9:12" s="39" customFormat="1" ht="18">
      <c r="I4" s="104" t="s">
        <v>3</v>
      </c>
      <c r="J4" s="42" t="s">
        <v>31</v>
      </c>
      <c r="K4" s="42" t="s">
        <v>1</v>
      </c>
      <c r="L4" s="105" t="s">
        <v>2</v>
      </c>
    </row>
    <row r="5" spans="9:12" ht="18.75" thickBot="1">
      <c r="I5" s="106" t="s">
        <v>4</v>
      </c>
      <c r="J5" s="45">
        <v>175000</v>
      </c>
      <c r="K5" s="45">
        <v>440000</v>
      </c>
      <c r="L5" s="107">
        <v>950000</v>
      </c>
    </row>
    <row r="6" spans="9:12" ht="18.75" thickTop="1">
      <c r="I6" s="108" t="s">
        <v>142</v>
      </c>
      <c r="J6" s="102">
        <f>SUM(J7:J8)</f>
        <v>117500</v>
      </c>
      <c r="K6" s="102">
        <f>SUM(K7:K8)</f>
        <v>117500</v>
      </c>
      <c r="L6" s="109">
        <f>SUM(L7:L8)</f>
        <v>117500</v>
      </c>
    </row>
    <row r="7" spans="9:12">
      <c r="I7" s="110" t="s">
        <v>10</v>
      </c>
      <c r="J7" s="43">
        <v>67500</v>
      </c>
      <c r="K7" s="43">
        <v>67500</v>
      </c>
      <c r="L7" s="111">
        <v>67500</v>
      </c>
    </row>
    <row r="8" spans="9:12" ht="17.25" thickBot="1">
      <c r="I8" s="112" t="s">
        <v>11</v>
      </c>
      <c r="J8" s="46">
        <v>50000</v>
      </c>
      <c r="K8" s="46">
        <v>50000</v>
      </c>
      <c r="L8" s="113">
        <v>50000</v>
      </c>
    </row>
    <row r="9" spans="9:12" ht="18.75" thickTop="1">
      <c r="I9" s="108" t="s">
        <v>147</v>
      </c>
      <c r="J9" s="102">
        <f>SUM(J10:J26)</f>
        <v>146590</v>
      </c>
      <c r="K9" s="102">
        <f>SUM(K10:K26)</f>
        <v>146590</v>
      </c>
      <c r="L9" s="109">
        <f>SUM(L10:L26)</f>
        <v>146590</v>
      </c>
    </row>
    <row r="10" spans="9:12">
      <c r="I10" s="110" t="s">
        <v>170</v>
      </c>
      <c r="J10" s="44">
        <v>16500</v>
      </c>
      <c r="K10" s="44">
        <v>16500</v>
      </c>
      <c r="L10" s="114">
        <v>16500</v>
      </c>
    </row>
    <row r="11" spans="9:12">
      <c r="I11" s="110" t="s">
        <v>171</v>
      </c>
      <c r="J11" s="44">
        <v>15000</v>
      </c>
      <c r="K11" s="44">
        <v>15000</v>
      </c>
      <c r="L11" s="114">
        <v>15000</v>
      </c>
    </row>
    <row r="12" spans="9:12">
      <c r="I12" s="110" t="s">
        <v>172</v>
      </c>
      <c r="J12" s="44">
        <v>7000</v>
      </c>
      <c r="K12" s="44">
        <v>7000</v>
      </c>
      <c r="L12" s="114">
        <v>7000</v>
      </c>
    </row>
    <row r="13" spans="9:12">
      <c r="I13" s="110" t="s">
        <v>148</v>
      </c>
      <c r="J13" s="44">
        <v>3900</v>
      </c>
      <c r="K13" s="44">
        <v>3900</v>
      </c>
      <c r="L13" s="114">
        <v>3900</v>
      </c>
    </row>
    <row r="14" spans="9:12">
      <c r="I14" s="110" t="s">
        <v>26</v>
      </c>
      <c r="J14" s="44">
        <v>3600</v>
      </c>
      <c r="K14" s="44">
        <v>3600</v>
      </c>
      <c r="L14" s="114">
        <v>3600</v>
      </c>
    </row>
    <row r="15" spans="9:12">
      <c r="I15" s="110" t="s">
        <v>186</v>
      </c>
      <c r="J15" s="44">
        <v>8000</v>
      </c>
      <c r="K15" s="44">
        <v>8000</v>
      </c>
      <c r="L15" s="114">
        <v>8000</v>
      </c>
    </row>
    <row r="16" spans="9:12">
      <c r="I16" s="110" t="s">
        <v>5</v>
      </c>
      <c r="J16" s="44">
        <v>20500</v>
      </c>
      <c r="K16" s="44">
        <v>20500</v>
      </c>
      <c r="L16" s="114">
        <v>20500</v>
      </c>
    </row>
    <row r="17" spans="9:12">
      <c r="I17" s="110" t="s">
        <v>173</v>
      </c>
      <c r="J17" s="44">
        <v>6690</v>
      </c>
      <c r="K17" s="44">
        <v>6690</v>
      </c>
      <c r="L17" s="114">
        <v>6690</v>
      </c>
    </row>
    <row r="18" spans="9:12">
      <c r="I18" s="110" t="s">
        <v>174</v>
      </c>
      <c r="J18" s="44">
        <v>1600</v>
      </c>
      <c r="K18" s="44">
        <v>1600</v>
      </c>
      <c r="L18" s="114">
        <v>1600</v>
      </c>
    </row>
    <row r="19" spans="9:12">
      <c r="I19" s="110" t="s">
        <v>185</v>
      </c>
      <c r="J19" s="44">
        <v>7500</v>
      </c>
      <c r="K19" s="44">
        <v>7500</v>
      </c>
      <c r="L19" s="114">
        <v>7500</v>
      </c>
    </row>
    <row r="20" spans="9:12">
      <c r="I20" s="110" t="s">
        <v>17</v>
      </c>
      <c r="J20" s="44">
        <v>300</v>
      </c>
      <c r="K20" s="44">
        <v>300</v>
      </c>
      <c r="L20" s="114">
        <v>300</v>
      </c>
    </row>
    <row r="21" spans="9:12">
      <c r="I21" s="110" t="s">
        <v>18</v>
      </c>
      <c r="J21" s="44">
        <v>10000</v>
      </c>
      <c r="K21" s="44">
        <v>10000</v>
      </c>
      <c r="L21" s="114">
        <v>10000</v>
      </c>
    </row>
    <row r="22" spans="9:12">
      <c r="I22" s="110" t="s">
        <v>19</v>
      </c>
      <c r="J22" s="44">
        <v>500</v>
      </c>
      <c r="K22" s="44">
        <v>500</v>
      </c>
      <c r="L22" s="114">
        <v>500</v>
      </c>
    </row>
    <row r="23" spans="9:12">
      <c r="I23" s="197" t="s">
        <v>201</v>
      </c>
      <c r="J23" s="198">
        <v>3500</v>
      </c>
      <c r="K23" s="198">
        <v>3500</v>
      </c>
      <c r="L23" s="199">
        <v>3500</v>
      </c>
    </row>
    <row r="24" spans="9:12">
      <c r="I24" s="197" t="s">
        <v>200</v>
      </c>
      <c r="J24" s="198">
        <v>6000</v>
      </c>
      <c r="K24" s="198">
        <v>6000</v>
      </c>
      <c r="L24" s="198">
        <v>6000</v>
      </c>
    </row>
    <row r="25" spans="9:12">
      <c r="I25" s="197" t="s">
        <v>191</v>
      </c>
      <c r="J25" s="198">
        <v>11000</v>
      </c>
      <c r="K25" s="198">
        <v>11000</v>
      </c>
      <c r="L25" s="200">
        <v>11000</v>
      </c>
    </row>
    <row r="26" spans="9:12" ht="17.25" thickBot="1">
      <c r="I26" s="112" t="s">
        <v>149</v>
      </c>
      <c r="J26" s="47">
        <v>25000</v>
      </c>
      <c r="K26" s="47">
        <v>25000</v>
      </c>
      <c r="L26" s="115">
        <v>25000</v>
      </c>
    </row>
    <row r="27" spans="9:12" ht="18.75" thickTop="1">
      <c r="I27" s="216" t="s">
        <v>151</v>
      </c>
      <c r="J27" s="217">
        <f>SUM(J28:J33)</f>
        <v>17700</v>
      </c>
      <c r="K27" s="217">
        <f t="shared" ref="K27:L27" si="0">SUM(K28:K33)</f>
        <v>17700</v>
      </c>
      <c r="L27" s="217">
        <f t="shared" si="0"/>
        <v>17700</v>
      </c>
    </row>
    <row r="28" spans="9:12">
      <c r="I28" s="201" t="s">
        <v>205</v>
      </c>
      <c r="J28" s="202">
        <v>5000</v>
      </c>
      <c r="K28" s="202">
        <v>5000</v>
      </c>
      <c r="L28" s="202">
        <v>5000</v>
      </c>
    </row>
    <row r="29" spans="9:12">
      <c r="I29" s="197" t="s">
        <v>206</v>
      </c>
      <c r="J29" s="198">
        <v>5000</v>
      </c>
      <c r="K29" s="198">
        <v>5000</v>
      </c>
      <c r="L29" s="198">
        <v>5000</v>
      </c>
    </row>
    <row r="30" spans="9:12">
      <c r="I30" s="197" t="s">
        <v>208</v>
      </c>
      <c r="J30" s="198">
        <v>3600</v>
      </c>
      <c r="K30" s="198">
        <v>3600</v>
      </c>
      <c r="L30" s="198">
        <v>3600</v>
      </c>
    </row>
    <row r="31" spans="9:12">
      <c r="I31" s="197" t="s">
        <v>207</v>
      </c>
      <c r="J31" s="198">
        <v>1400</v>
      </c>
      <c r="K31" s="198">
        <v>1400</v>
      </c>
      <c r="L31" s="198">
        <v>1400</v>
      </c>
    </row>
    <row r="32" spans="9:12">
      <c r="I32" s="197" t="s">
        <v>189</v>
      </c>
      <c r="J32" s="198">
        <v>700</v>
      </c>
      <c r="K32" s="198">
        <v>700</v>
      </c>
      <c r="L32" s="200">
        <v>700</v>
      </c>
    </row>
    <row r="33" spans="9:12" ht="17.25" thickBot="1">
      <c r="I33" s="218" t="s">
        <v>150</v>
      </c>
      <c r="J33" s="219">
        <v>2000</v>
      </c>
      <c r="K33" s="219">
        <v>2000</v>
      </c>
      <c r="L33" s="220">
        <v>2000</v>
      </c>
    </row>
    <row r="34" spans="9:12" ht="18.75" thickTop="1">
      <c r="I34" s="116" t="s">
        <v>152</v>
      </c>
      <c r="J34" s="103">
        <f>J35+J36+J37+J38+J39</f>
        <v>31760</v>
      </c>
      <c r="K34" s="103">
        <f>K35+K36+K37+K38+K39</f>
        <v>31760</v>
      </c>
      <c r="L34" s="117">
        <f>L35+L36+L37+L38+L39</f>
        <v>31760</v>
      </c>
    </row>
    <row r="35" spans="9:12">
      <c r="I35" s="110" t="s">
        <v>192</v>
      </c>
      <c r="J35" s="44">
        <v>2800</v>
      </c>
      <c r="K35" s="44">
        <v>2800</v>
      </c>
      <c r="L35" s="114">
        <v>2800</v>
      </c>
    </row>
    <row r="36" spans="9:12">
      <c r="I36" s="118" t="s">
        <v>143</v>
      </c>
      <c r="J36" s="43">
        <v>20000</v>
      </c>
      <c r="K36" s="43">
        <v>20000</v>
      </c>
      <c r="L36" s="111">
        <v>20000</v>
      </c>
    </row>
    <row r="37" spans="9:12">
      <c r="I37" s="110" t="s">
        <v>144</v>
      </c>
      <c r="J37" s="44">
        <v>3800</v>
      </c>
      <c r="K37" s="44">
        <v>3800</v>
      </c>
      <c r="L37" s="114">
        <v>3800</v>
      </c>
    </row>
    <row r="38" spans="9:12">
      <c r="I38" s="110" t="s">
        <v>175</v>
      </c>
      <c r="J38" s="44">
        <v>4500</v>
      </c>
      <c r="K38" s="44">
        <v>4500</v>
      </c>
      <c r="L38" s="114">
        <v>4500</v>
      </c>
    </row>
    <row r="39" spans="9:12" ht="17.25" thickBot="1">
      <c r="I39" s="112" t="s">
        <v>16</v>
      </c>
      <c r="J39" s="47">
        <v>660</v>
      </c>
      <c r="K39" s="47">
        <v>660</v>
      </c>
      <c r="L39" s="115">
        <v>660</v>
      </c>
    </row>
    <row r="40" spans="9:12" ht="18.75" thickTop="1">
      <c r="I40" s="116" t="s">
        <v>153</v>
      </c>
      <c r="J40" s="103">
        <f>SUM(J41:J48)</f>
        <v>60200</v>
      </c>
      <c r="K40" s="103">
        <f>SUM(K41:K48)</f>
        <v>60200</v>
      </c>
      <c r="L40" s="117">
        <f>SUM(L41:L48)</f>
        <v>60200</v>
      </c>
    </row>
    <row r="41" spans="9:12">
      <c r="I41" s="110" t="s">
        <v>20</v>
      </c>
      <c r="J41" s="44">
        <v>17000</v>
      </c>
      <c r="K41" s="44">
        <v>17000</v>
      </c>
      <c r="L41" s="114">
        <v>17000</v>
      </c>
    </row>
    <row r="42" spans="9:12">
      <c r="I42" s="110" t="s">
        <v>21</v>
      </c>
      <c r="J42" s="44">
        <v>6000</v>
      </c>
      <c r="K42" s="44">
        <v>6000</v>
      </c>
      <c r="L42" s="114">
        <v>6000</v>
      </c>
    </row>
    <row r="43" spans="9:12">
      <c r="I43" s="110" t="s">
        <v>22</v>
      </c>
      <c r="J43" s="44">
        <v>9000</v>
      </c>
      <c r="K43" s="44">
        <v>9000</v>
      </c>
      <c r="L43" s="114">
        <v>9000</v>
      </c>
    </row>
    <row r="44" spans="9:12">
      <c r="I44" s="110" t="s">
        <v>23</v>
      </c>
      <c r="J44" s="44">
        <v>3600</v>
      </c>
      <c r="K44" s="44">
        <v>3600</v>
      </c>
      <c r="L44" s="114">
        <v>3600</v>
      </c>
    </row>
    <row r="45" spans="9:12">
      <c r="I45" s="201" t="s">
        <v>193</v>
      </c>
      <c r="J45" s="202">
        <v>800</v>
      </c>
      <c r="K45" s="202">
        <v>800</v>
      </c>
      <c r="L45" s="203">
        <v>800</v>
      </c>
    </row>
    <row r="46" spans="9:12">
      <c r="I46" s="110" t="s">
        <v>24</v>
      </c>
      <c r="J46" s="44">
        <v>3000</v>
      </c>
      <c r="K46" s="44">
        <v>3000</v>
      </c>
      <c r="L46" s="114">
        <v>3000</v>
      </c>
    </row>
    <row r="47" spans="9:12">
      <c r="I47" s="110" t="s">
        <v>25</v>
      </c>
      <c r="J47" s="44">
        <v>16000</v>
      </c>
      <c r="K47" s="44">
        <v>16000</v>
      </c>
      <c r="L47" s="114">
        <v>16000</v>
      </c>
    </row>
    <row r="48" spans="9:12" ht="17.25" thickBot="1">
      <c r="I48" s="112" t="s">
        <v>14</v>
      </c>
      <c r="J48" s="47">
        <v>4800</v>
      </c>
      <c r="K48" s="47">
        <v>4800</v>
      </c>
      <c r="L48" s="115">
        <v>4800</v>
      </c>
    </row>
    <row r="49" spans="9:12" ht="18.75" thickTop="1">
      <c r="I49" s="116" t="s">
        <v>154</v>
      </c>
      <c r="J49" s="103">
        <f>SUM(J50:J52)</f>
        <v>59480</v>
      </c>
      <c r="K49" s="103">
        <f>SUM(K50:K52)</f>
        <v>59480</v>
      </c>
      <c r="L49" s="117">
        <f>SUM(L50:L52)</f>
        <v>59480</v>
      </c>
    </row>
    <row r="50" spans="9:12">
      <c r="I50" s="118" t="s">
        <v>176</v>
      </c>
      <c r="J50" s="43">
        <v>36000</v>
      </c>
      <c r="K50" s="43">
        <v>36000</v>
      </c>
      <c r="L50" s="111">
        <v>36000</v>
      </c>
    </row>
    <row r="51" spans="9:12">
      <c r="I51" s="206" t="s">
        <v>198</v>
      </c>
      <c r="J51" s="207">
        <v>5000</v>
      </c>
      <c r="K51" s="207">
        <v>5000</v>
      </c>
      <c r="L51" s="208">
        <v>5000</v>
      </c>
    </row>
    <row r="52" spans="9:12" ht="17.25" thickBot="1">
      <c r="I52" s="112" t="s">
        <v>167</v>
      </c>
      <c r="J52" s="47">
        <v>18480</v>
      </c>
      <c r="K52" s="47">
        <v>18480</v>
      </c>
      <c r="L52" s="115">
        <v>18480</v>
      </c>
    </row>
    <row r="53" spans="9:12" ht="18.75" thickTop="1">
      <c r="I53" s="116" t="s">
        <v>155</v>
      </c>
      <c r="J53" s="103">
        <f>J54+J55</f>
        <v>29000</v>
      </c>
      <c r="K53" s="103">
        <f>K54+K55</f>
        <v>29000</v>
      </c>
      <c r="L53" s="117">
        <f>L54+L55</f>
        <v>29000</v>
      </c>
    </row>
    <row r="54" spans="9:12">
      <c r="I54" s="110" t="s">
        <v>145</v>
      </c>
      <c r="J54" s="44">
        <v>15000</v>
      </c>
      <c r="K54" s="44">
        <v>15000</v>
      </c>
      <c r="L54" s="114">
        <v>15000</v>
      </c>
    </row>
    <row r="55" spans="9:12" ht="17.25" thickBot="1">
      <c r="I55" s="112" t="s">
        <v>146</v>
      </c>
      <c r="J55" s="47">
        <v>14000</v>
      </c>
      <c r="K55" s="47">
        <v>14000</v>
      </c>
      <c r="L55" s="115">
        <v>14000</v>
      </c>
    </row>
    <row r="56" spans="9:12" ht="18.75" thickTop="1">
      <c r="I56" s="116" t="s">
        <v>156</v>
      </c>
      <c r="J56" s="103">
        <f>SUM(J57:J64)</f>
        <v>16890</v>
      </c>
      <c r="K56" s="103">
        <f>SUM(K57:K64)</f>
        <v>16890</v>
      </c>
      <c r="L56" s="117">
        <f>SUM(L57:L64)</f>
        <v>16890</v>
      </c>
    </row>
    <row r="57" spans="9:12">
      <c r="I57" s="110" t="s">
        <v>158</v>
      </c>
      <c r="J57" s="44">
        <f>590+800</f>
        <v>1390</v>
      </c>
      <c r="K57" s="44">
        <f>590+800</f>
        <v>1390</v>
      </c>
      <c r="L57" s="114">
        <f>590+800</f>
        <v>1390</v>
      </c>
    </row>
    <row r="58" spans="9:12">
      <c r="I58" s="201" t="s">
        <v>196</v>
      </c>
      <c r="J58" s="202">
        <v>500</v>
      </c>
      <c r="K58" s="202">
        <v>500</v>
      </c>
      <c r="L58" s="203">
        <v>500</v>
      </c>
    </row>
    <row r="59" spans="9:12">
      <c r="I59" s="201" t="s">
        <v>197</v>
      </c>
      <c r="J59" s="202">
        <v>2100</v>
      </c>
      <c r="K59" s="202">
        <v>2100</v>
      </c>
      <c r="L59" s="203">
        <v>2100</v>
      </c>
    </row>
    <row r="60" spans="9:12">
      <c r="I60" s="201" t="s">
        <v>202</v>
      </c>
      <c r="J60" s="202">
        <v>1500</v>
      </c>
      <c r="K60" s="202">
        <v>1500</v>
      </c>
      <c r="L60" s="203">
        <v>1500</v>
      </c>
    </row>
    <row r="61" spans="9:12">
      <c r="I61" s="110" t="s">
        <v>195</v>
      </c>
      <c r="J61" s="44">
        <v>400</v>
      </c>
      <c r="K61" s="44">
        <v>400</v>
      </c>
      <c r="L61" s="114">
        <v>400</v>
      </c>
    </row>
    <row r="62" spans="9:12">
      <c r="I62" s="110" t="s">
        <v>194</v>
      </c>
      <c r="J62" s="44">
        <v>6000</v>
      </c>
      <c r="K62" s="44">
        <v>6000</v>
      </c>
      <c r="L62" s="114">
        <v>6000</v>
      </c>
    </row>
    <row r="63" spans="9:12">
      <c r="I63" s="110" t="s">
        <v>13</v>
      </c>
      <c r="J63" s="44">
        <v>2000</v>
      </c>
      <c r="K63" s="44">
        <v>2000</v>
      </c>
      <c r="L63" s="114">
        <v>2000</v>
      </c>
    </row>
    <row r="64" spans="9:12" ht="17.25" thickBot="1">
      <c r="I64" s="112" t="s">
        <v>15</v>
      </c>
      <c r="J64" s="47">
        <v>3000</v>
      </c>
      <c r="K64" s="47">
        <v>3000</v>
      </c>
      <c r="L64" s="115">
        <v>3000</v>
      </c>
    </row>
    <row r="65" spans="9:12" ht="18.75" thickTop="1">
      <c r="I65" s="211" t="s">
        <v>157</v>
      </c>
      <c r="J65" s="212">
        <f>J66</f>
        <v>17000</v>
      </c>
      <c r="K65" s="212">
        <f>K66</f>
        <v>17000</v>
      </c>
      <c r="L65" s="213">
        <f>L66</f>
        <v>17000</v>
      </c>
    </row>
    <row r="66" spans="9:12">
      <c r="I66" s="214" t="s">
        <v>203</v>
      </c>
      <c r="J66" s="215">
        <v>17000</v>
      </c>
      <c r="K66" s="215">
        <v>17000</v>
      </c>
      <c r="L66" s="215">
        <v>17000</v>
      </c>
    </row>
    <row r="67" spans="9:12">
      <c r="I67" s="214" t="s">
        <v>204</v>
      </c>
      <c r="J67" s="215">
        <v>25000</v>
      </c>
      <c r="K67" s="215">
        <v>25000</v>
      </c>
      <c r="L67" s="215">
        <v>25000</v>
      </c>
    </row>
    <row r="68" spans="9:12" ht="18.75" thickBot="1">
      <c r="I68" s="209" t="s">
        <v>182</v>
      </c>
      <c r="J68" s="210">
        <f>SUM(J69:J71)</f>
        <v>3200</v>
      </c>
      <c r="K68" s="210">
        <f>SUM(K69:K71)</f>
        <v>57700</v>
      </c>
      <c r="L68" s="210">
        <f>SUM(L69:L71)</f>
        <v>57700</v>
      </c>
    </row>
    <row r="69" spans="9:12" ht="18.75" thickBot="1">
      <c r="I69" s="204" t="s">
        <v>159</v>
      </c>
      <c r="J69" s="205"/>
      <c r="K69" s="205">
        <v>55000</v>
      </c>
      <c r="L69" s="205">
        <v>55000</v>
      </c>
    </row>
    <row r="70" spans="9:12" ht="17.25" thickBot="1">
      <c r="I70" s="221" t="s">
        <v>190</v>
      </c>
      <c r="J70" s="222">
        <v>300</v>
      </c>
      <c r="K70" s="222">
        <v>300</v>
      </c>
      <c r="L70" s="223">
        <v>300</v>
      </c>
    </row>
    <row r="71" spans="9:12" ht="18.75" thickBot="1">
      <c r="I71" s="99" t="s">
        <v>181</v>
      </c>
      <c r="J71" s="100">
        <v>2900</v>
      </c>
      <c r="K71" s="100">
        <v>2400</v>
      </c>
      <c r="L71" s="101">
        <v>2400</v>
      </c>
    </row>
    <row r="72" spans="9:12" ht="18.75" thickTop="1">
      <c r="I72" s="108" t="s">
        <v>161</v>
      </c>
      <c r="J72" s="102">
        <f>J73</f>
        <v>11000</v>
      </c>
      <c r="K72" s="102">
        <f>K73</f>
        <v>11000</v>
      </c>
      <c r="L72" s="109">
        <f>L73</f>
        <v>11000</v>
      </c>
    </row>
    <row r="73" spans="9:12" ht="17.25" thickBot="1">
      <c r="I73" s="112" t="s">
        <v>160</v>
      </c>
      <c r="J73" s="47">
        <v>11000</v>
      </c>
      <c r="K73" s="47">
        <v>11000</v>
      </c>
      <c r="L73" s="115">
        <v>11000</v>
      </c>
    </row>
    <row r="74" spans="9:12" ht="18" thickTop="1" thickBot="1">
      <c r="I74" s="119"/>
      <c r="J74" s="41"/>
      <c r="K74" s="41"/>
      <c r="L74" s="120"/>
    </row>
    <row r="75" spans="9:12" ht="21" thickTop="1" thickBot="1">
      <c r="I75" s="121" t="s">
        <v>162</v>
      </c>
      <c r="J75" s="122">
        <f>J72+J68+J65+J56+J53+J49+J40+J34+J27+J9+J6</f>
        <v>510320</v>
      </c>
      <c r="K75" s="122">
        <f>K72+K68+K65+K56+K53+K49+K40+K34+K27+K9+K6</f>
        <v>564820</v>
      </c>
      <c r="L75" s="122">
        <f>L72+L68+L65+L56+L53+L49+L40+L34+L27+L9+L6</f>
        <v>564820</v>
      </c>
    </row>
    <row r="76" spans="9:12">
      <c r="I76" s="40"/>
      <c r="J76" s="41"/>
      <c r="K76" s="41"/>
      <c r="L76" s="41"/>
    </row>
  </sheetData>
  <mergeCells count="1">
    <mergeCell ref="I3:L3"/>
  </mergeCells>
  <pageMargins left="0.7" right="0.7" top="0.75" bottom="0.75" header="0.3" footer="0.3"/>
  <pageSetup paperSize="9" scale="41" orientation="portrait" verticalDpi="0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T55"/>
  <sheetViews>
    <sheetView showGridLines="0" topLeftCell="A22" zoomScale="80" zoomScaleNormal="80" workbookViewId="0">
      <selection activeCell="U28" sqref="U28"/>
    </sheetView>
  </sheetViews>
  <sheetFormatPr defaultRowHeight="16.5"/>
  <cols>
    <col min="1" max="2" width="9.140625" style="48"/>
    <col min="3" max="3" width="45.85546875" style="53" customWidth="1"/>
    <col min="4" max="5" width="7.42578125" style="53" customWidth="1"/>
    <col min="6" max="6" width="17.140625" style="54" bestFit="1" customWidth="1"/>
    <col min="7" max="18" width="15.140625" style="54" hidden="1" customWidth="1"/>
    <col min="19" max="19" width="30" style="54" customWidth="1"/>
    <col min="20" max="20" width="12" style="48" bestFit="1" customWidth="1"/>
    <col min="21" max="16384" width="9.140625" style="48"/>
  </cols>
  <sheetData>
    <row r="1" spans="3:19" ht="22.5">
      <c r="C1" s="262" t="s">
        <v>163</v>
      </c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</row>
    <row r="2" spans="3:19" ht="8.25" customHeight="1" thickBot="1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3:19" ht="18.75" thickTop="1">
      <c r="C3" s="263" t="s">
        <v>164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5"/>
    </row>
    <row r="4" spans="3:19" ht="18">
      <c r="C4" s="96"/>
      <c r="D4" s="258" t="s">
        <v>104</v>
      </c>
      <c r="E4" s="258"/>
      <c r="F4" s="97" t="s">
        <v>98</v>
      </c>
      <c r="G4" s="97" t="s">
        <v>101</v>
      </c>
      <c r="H4" s="97" t="s">
        <v>106</v>
      </c>
      <c r="I4" s="97" t="s">
        <v>107</v>
      </c>
      <c r="J4" s="97" t="s">
        <v>108</v>
      </c>
      <c r="K4" s="97" t="s">
        <v>109</v>
      </c>
      <c r="L4" s="97" t="s">
        <v>110</v>
      </c>
      <c r="M4" s="97" t="s">
        <v>111</v>
      </c>
      <c r="N4" s="97" t="s">
        <v>112</v>
      </c>
      <c r="O4" s="97" t="s">
        <v>113</v>
      </c>
      <c r="P4" s="97" t="s">
        <v>114</v>
      </c>
      <c r="Q4" s="97" t="s">
        <v>115</v>
      </c>
      <c r="R4" s="97" t="s">
        <v>116</v>
      </c>
      <c r="S4" s="98" t="s">
        <v>105</v>
      </c>
    </row>
    <row r="5" spans="3:19">
      <c r="C5" s="58" t="s">
        <v>102</v>
      </c>
      <c r="D5" s="59">
        <v>1</v>
      </c>
      <c r="E5" s="60">
        <v>24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</row>
    <row r="6" spans="3:19">
      <c r="C6" s="58" t="s">
        <v>99</v>
      </c>
      <c r="D6" s="59">
        <v>0.75</v>
      </c>
      <c r="E6" s="60">
        <v>18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</row>
    <row r="7" spans="3:19">
      <c r="C7" s="63" t="s">
        <v>103</v>
      </c>
      <c r="D7" s="64">
        <v>0.56000000000000005</v>
      </c>
      <c r="E7" s="60">
        <v>10</v>
      </c>
      <c r="F7" s="61">
        <v>17000</v>
      </c>
      <c r="G7" s="65">
        <v>14</v>
      </c>
      <c r="H7" s="65">
        <v>14</v>
      </c>
      <c r="I7" s="65">
        <v>14</v>
      </c>
      <c r="J7" s="65">
        <v>14</v>
      </c>
      <c r="K7" s="65">
        <v>14</v>
      </c>
      <c r="L7" s="65">
        <v>14</v>
      </c>
      <c r="M7" s="65">
        <v>15</v>
      </c>
      <c r="N7" s="65">
        <v>15</v>
      </c>
      <c r="O7" s="65">
        <v>15</v>
      </c>
      <c r="P7" s="65">
        <v>16</v>
      </c>
      <c r="Q7" s="65">
        <v>16</v>
      </c>
      <c r="R7" s="65">
        <v>16</v>
      </c>
      <c r="S7" s="62">
        <f>(G7+H7+I7+J7+K7+L7+M7+N7+O7+P7+Q7+R7)*F7</f>
        <v>3009000</v>
      </c>
    </row>
    <row r="8" spans="3:19">
      <c r="C8" s="66" t="s">
        <v>27</v>
      </c>
      <c r="D8" s="64">
        <v>0.17</v>
      </c>
      <c r="E8" s="60">
        <v>3</v>
      </c>
      <c r="F8" s="61">
        <v>29000</v>
      </c>
      <c r="G8" s="65">
        <v>1</v>
      </c>
      <c r="H8" s="65" t="s">
        <v>117</v>
      </c>
      <c r="I8" s="65">
        <v>1</v>
      </c>
      <c r="J8" s="65" t="s">
        <v>117</v>
      </c>
      <c r="K8" s="65">
        <v>1</v>
      </c>
      <c r="L8" s="65" t="s">
        <v>117</v>
      </c>
      <c r="M8" s="65"/>
      <c r="N8" s="65"/>
      <c r="O8" s="65"/>
      <c r="P8" s="65"/>
      <c r="Q8" s="65"/>
      <c r="R8" s="65"/>
      <c r="S8" s="62">
        <f>F8*E8</f>
        <v>87000</v>
      </c>
    </row>
    <row r="9" spans="3:19">
      <c r="C9" s="66" t="s">
        <v>28</v>
      </c>
      <c r="D9" s="64">
        <v>0.11</v>
      </c>
      <c r="E9" s="60">
        <v>2</v>
      </c>
      <c r="F9" s="61">
        <v>42000</v>
      </c>
      <c r="G9" s="65">
        <v>1</v>
      </c>
      <c r="H9" s="65" t="s">
        <v>117</v>
      </c>
      <c r="I9" s="65" t="s">
        <v>117</v>
      </c>
      <c r="J9" s="65">
        <v>1</v>
      </c>
      <c r="K9" s="65" t="s">
        <v>117</v>
      </c>
      <c r="L9" s="65" t="s">
        <v>117</v>
      </c>
      <c r="M9" s="65">
        <v>1</v>
      </c>
      <c r="N9" s="65" t="s">
        <v>117</v>
      </c>
      <c r="O9" s="65" t="s">
        <v>117</v>
      </c>
      <c r="P9" s="65"/>
      <c r="Q9" s="65"/>
      <c r="R9" s="65"/>
      <c r="S9" s="62">
        <f>F9*E9</f>
        <v>84000</v>
      </c>
    </row>
    <row r="10" spans="3:19">
      <c r="C10" s="66" t="s">
        <v>29</v>
      </c>
      <c r="D10" s="64">
        <v>0.11</v>
      </c>
      <c r="E10" s="60">
        <v>2</v>
      </c>
      <c r="F10" s="61">
        <v>79000</v>
      </c>
      <c r="G10" s="65">
        <v>1</v>
      </c>
      <c r="H10" s="65" t="s">
        <v>117</v>
      </c>
      <c r="I10" s="65" t="s">
        <v>117</v>
      </c>
      <c r="J10" s="65" t="s">
        <v>117</v>
      </c>
      <c r="K10" s="65" t="s">
        <v>117</v>
      </c>
      <c r="L10" s="65" t="s">
        <v>117</v>
      </c>
      <c r="M10" s="65">
        <v>1</v>
      </c>
      <c r="N10" s="65" t="s">
        <v>117</v>
      </c>
      <c r="O10" s="65" t="s">
        <v>117</v>
      </c>
      <c r="P10" s="65" t="s">
        <v>117</v>
      </c>
      <c r="Q10" s="65" t="s">
        <v>117</v>
      </c>
      <c r="R10" s="65" t="s">
        <v>117</v>
      </c>
      <c r="S10" s="62">
        <f>F10*E10</f>
        <v>158000</v>
      </c>
    </row>
    <row r="11" spans="3:19">
      <c r="C11" s="66" t="s">
        <v>30</v>
      </c>
      <c r="D11" s="64">
        <v>0.05</v>
      </c>
      <c r="E11" s="60">
        <v>1</v>
      </c>
      <c r="F11" s="61">
        <v>150000</v>
      </c>
      <c r="G11" s="65">
        <v>1</v>
      </c>
      <c r="H11" s="65" t="s">
        <v>117</v>
      </c>
      <c r="I11" s="65" t="s">
        <v>117</v>
      </c>
      <c r="J11" s="65" t="s">
        <v>117</v>
      </c>
      <c r="K11" s="65" t="s">
        <v>117</v>
      </c>
      <c r="L11" s="65" t="s">
        <v>117</v>
      </c>
      <c r="M11" s="65" t="s">
        <v>117</v>
      </c>
      <c r="N11" s="65" t="s">
        <v>117</v>
      </c>
      <c r="O11" s="65" t="s">
        <v>117</v>
      </c>
      <c r="P11" s="65" t="s">
        <v>117</v>
      </c>
      <c r="Q11" s="65" t="s">
        <v>117</v>
      </c>
      <c r="R11" s="65" t="s">
        <v>117</v>
      </c>
      <c r="S11" s="62">
        <f>F11*E11</f>
        <v>150000</v>
      </c>
    </row>
    <row r="12" spans="3:19">
      <c r="C12" s="58" t="s">
        <v>177</v>
      </c>
      <c r="D12" s="59">
        <v>0.25</v>
      </c>
      <c r="E12" s="60">
        <v>6</v>
      </c>
      <c r="F12" s="61">
        <v>13000</v>
      </c>
      <c r="G12" s="65">
        <v>6</v>
      </c>
      <c r="H12" s="65">
        <v>6</v>
      </c>
      <c r="I12" s="65">
        <v>6</v>
      </c>
      <c r="J12" s="65">
        <v>6</v>
      </c>
      <c r="K12" s="65">
        <v>6</v>
      </c>
      <c r="L12" s="65">
        <v>6</v>
      </c>
      <c r="M12" s="65">
        <v>6</v>
      </c>
      <c r="N12" s="65">
        <v>6</v>
      </c>
      <c r="O12" s="65">
        <v>6</v>
      </c>
      <c r="P12" s="65">
        <v>6</v>
      </c>
      <c r="Q12" s="65">
        <v>6</v>
      </c>
      <c r="R12" s="65">
        <v>6</v>
      </c>
      <c r="S12" s="62">
        <f>F12*E12*12</f>
        <v>936000</v>
      </c>
    </row>
    <row r="13" spans="3:19" ht="18">
      <c r="C13" s="259" t="s">
        <v>97</v>
      </c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1"/>
    </row>
    <row r="14" spans="3:19">
      <c r="C14" s="58" t="s">
        <v>94</v>
      </c>
      <c r="D14" s="60"/>
      <c r="E14" s="60">
        <v>4</v>
      </c>
      <c r="F14" s="61">
        <v>1000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2">
        <f>F14*E14*12</f>
        <v>48000</v>
      </c>
    </row>
    <row r="15" spans="3:19">
      <c r="C15" s="58" t="s">
        <v>96</v>
      </c>
      <c r="D15" s="60"/>
      <c r="E15" s="60">
        <v>4</v>
      </c>
      <c r="F15" s="61">
        <v>1000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2">
        <f>F15*E15*12</f>
        <v>48000</v>
      </c>
    </row>
    <row r="16" spans="3:19">
      <c r="C16" s="58" t="s">
        <v>95</v>
      </c>
      <c r="D16" s="60"/>
      <c r="E16" s="60">
        <v>1</v>
      </c>
      <c r="F16" s="61">
        <v>400</v>
      </c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>
        <f>F16*E16*12</f>
        <v>4800</v>
      </c>
    </row>
    <row r="17" spans="3:19" ht="17.25" thickBot="1">
      <c r="C17" s="67" t="s">
        <v>128</v>
      </c>
      <c r="D17" s="68"/>
      <c r="E17" s="68">
        <v>5</v>
      </c>
      <c r="F17" s="69">
        <v>1680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>
        <f>F17*E17*12</f>
        <v>100800</v>
      </c>
    </row>
    <row r="18" spans="3:19" ht="6.75" customHeight="1" thickTop="1" thickBot="1">
      <c r="C18" s="52"/>
    </row>
    <row r="19" spans="3:19" ht="18.75" thickTop="1">
      <c r="C19" s="270" t="s">
        <v>118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2"/>
    </row>
    <row r="20" spans="3:19" ht="18">
      <c r="C20" s="280" t="s">
        <v>119</v>
      </c>
      <c r="D20" s="281"/>
      <c r="E20" s="281"/>
      <c r="F20" s="28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57">
        <f>SUM(S7:S19)</f>
        <v>4625600</v>
      </c>
    </row>
    <row r="21" spans="3:19" ht="18.75" thickBot="1">
      <c r="C21" s="282" t="s">
        <v>120</v>
      </c>
      <c r="D21" s="283"/>
      <c r="E21" s="283"/>
      <c r="F21" s="283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95">
        <f>S20/12</f>
        <v>385466.66666666669</v>
      </c>
    </row>
    <row r="22" spans="3:19" ht="6" customHeight="1" thickTop="1" thickBot="1">
      <c r="C22" s="52"/>
    </row>
    <row r="23" spans="3:19" ht="18">
      <c r="C23" s="266" t="s">
        <v>121</v>
      </c>
      <c r="D23" s="267"/>
      <c r="E23" s="267"/>
      <c r="F23" s="267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9"/>
    </row>
    <row r="24" spans="3:19" ht="18">
      <c r="C24" s="138" t="s">
        <v>165</v>
      </c>
      <c r="D24" s="127"/>
      <c r="E24" s="127"/>
      <c r="F24" s="224">
        <v>74000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39">
        <f>F24*12</f>
        <v>888000</v>
      </c>
    </row>
    <row r="25" spans="3:19" ht="6.75" customHeight="1">
      <c r="C25" s="140"/>
      <c r="D25" s="75"/>
      <c r="E25" s="75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141"/>
    </row>
    <row r="26" spans="3:19" s="55" customFormat="1" ht="18">
      <c r="C26" s="142" t="s">
        <v>7</v>
      </c>
      <c r="D26" s="125"/>
      <c r="E26" s="125"/>
      <c r="F26" s="131">
        <f>SUM(F27:F30)</f>
        <v>81500</v>
      </c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43">
        <f>SUM(S27:S30)</f>
        <v>950000</v>
      </c>
    </row>
    <row r="27" spans="3:19">
      <c r="C27" s="144" t="s">
        <v>12</v>
      </c>
      <c r="D27" s="71"/>
      <c r="E27" s="71"/>
      <c r="F27" s="72">
        <v>7000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145">
        <f>F27*8</f>
        <v>56000</v>
      </c>
    </row>
    <row r="28" spans="3:19">
      <c r="C28" s="144" t="s">
        <v>178</v>
      </c>
      <c r="D28" s="71"/>
      <c r="E28" s="71"/>
      <c r="F28" s="72">
        <v>7000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145">
        <f>F28*12</f>
        <v>84000</v>
      </c>
    </row>
    <row r="29" spans="3:19">
      <c r="C29" s="144" t="s">
        <v>179</v>
      </c>
      <c r="D29" s="71"/>
      <c r="E29" s="71"/>
      <c r="F29" s="72">
        <v>67500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145">
        <f>F29*12</f>
        <v>810000</v>
      </c>
    </row>
    <row r="30" spans="3:19" ht="6" customHeight="1">
      <c r="C30" s="140"/>
      <c r="D30" s="75"/>
      <c r="E30" s="75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141"/>
    </row>
    <row r="31" spans="3:19" ht="18">
      <c r="C31" s="142" t="s">
        <v>6</v>
      </c>
      <c r="D31" s="133"/>
      <c r="E31" s="134"/>
      <c r="F31" s="135">
        <f>SUM(F33:F34)</f>
        <v>15011</v>
      </c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54">
        <f>SUM(S32:S34)</f>
        <v>180132</v>
      </c>
    </row>
    <row r="32" spans="3:19" ht="6" customHeight="1">
      <c r="C32" s="140"/>
      <c r="D32" s="136"/>
      <c r="E32" s="136"/>
      <c r="F32" s="137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146"/>
    </row>
    <row r="33" spans="3:19" ht="18" customHeight="1">
      <c r="C33" s="191" t="s">
        <v>184</v>
      </c>
      <c r="D33" s="136"/>
      <c r="E33" s="136"/>
      <c r="F33" s="137">
        <v>15011</v>
      </c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146">
        <f>F33*12</f>
        <v>180132</v>
      </c>
    </row>
    <row r="34" spans="3:19" ht="6" customHeight="1">
      <c r="C34" s="140"/>
      <c r="D34" s="136"/>
      <c r="E34" s="136"/>
      <c r="F34" s="137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46"/>
    </row>
    <row r="35" spans="3:19" ht="18">
      <c r="C35" s="142" t="s">
        <v>8</v>
      </c>
      <c r="D35" s="127"/>
      <c r="E35" s="127"/>
      <c r="F35" s="132">
        <f>SUM(F36:F38)</f>
        <v>6342</v>
      </c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47">
        <f>SUM(S36:S38)</f>
        <v>363696</v>
      </c>
    </row>
    <row r="36" spans="3:19">
      <c r="C36" s="144" t="s">
        <v>180</v>
      </c>
      <c r="D36" s="129"/>
      <c r="E36" s="129">
        <v>24</v>
      </c>
      <c r="F36" s="130">
        <v>1042</v>
      </c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145">
        <f>F36*E36*12</f>
        <v>300096</v>
      </c>
    </row>
    <row r="37" spans="3:19" ht="33">
      <c r="C37" s="192" t="s">
        <v>199</v>
      </c>
      <c r="D37" s="193"/>
      <c r="E37" s="193"/>
      <c r="F37" s="194">
        <v>800</v>
      </c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6">
        <f>F37*12</f>
        <v>9600</v>
      </c>
    </row>
    <row r="38" spans="3:19" ht="17.25" thickBot="1">
      <c r="C38" s="148" t="s">
        <v>188</v>
      </c>
      <c r="D38" s="149"/>
      <c r="E38" s="149"/>
      <c r="F38" s="150">
        <v>4500</v>
      </c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1">
        <f>F38*12</f>
        <v>54000</v>
      </c>
    </row>
    <row r="39" spans="3:19" ht="6" customHeight="1" thickBot="1">
      <c r="C39" s="52"/>
    </row>
    <row r="40" spans="3:19" ht="18.75" thickTop="1">
      <c r="C40" s="284" t="s">
        <v>121</v>
      </c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6"/>
    </row>
    <row r="41" spans="3:19" ht="18">
      <c r="C41" s="287" t="s">
        <v>119</v>
      </c>
      <c r="D41" s="288"/>
      <c r="E41" s="288"/>
      <c r="F41" s="289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152">
        <f>S24+S26+S31+S35</f>
        <v>2381828</v>
      </c>
    </row>
    <row r="42" spans="3:19" ht="18.75" thickBot="1">
      <c r="C42" s="290" t="s">
        <v>122</v>
      </c>
      <c r="D42" s="291"/>
      <c r="E42" s="291"/>
      <c r="F42" s="292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153">
        <f>S41/12</f>
        <v>198485.66666666666</v>
      </c>
    </row>
    <row r="43" spans="3:19" ht="8.25" customHeight="1" thickTop="1" thickBot="1">
      <c r="C43" s="52"/>
    </row>
    <row r="44" spans="3:19" ht="20.25" thickTop="1">
      <c r="C44" s="273" t="s">
        <v>124</v>
      </c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5"/>
    </row>
    <row r="45" spans="3:19" ht="19.5">
      <c r="C45" s="276" t="s">
        <v>119</v>
      </c>
      <c r="D45" s="277"/>
      <c r="E45" s="277"/>
      <c r="F45" s="277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4">
        <f>S20-S41</f>
        <v>2243772</v>
      </c>
    </row>
    <row r="46" spans="3:19" ht="20.25" thickBot="1">
      <c r="C46" s="278" t="s">
        <v>125</v>
      </c>
      <c r="D46" s="279"/>
      <c r="E46" s="279"/>
      <c r="F46" s="279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6">
        <f>S21-S42</f>
        <v>186981.00000000003</v>
      </c>
    </row>
    <row r="47" spans="3:19" ht="6" customHeight="1" thickTop="1" thickBot="1">
      <c r="C47" s="52"/>
    </row>
    <row r="48" spans="3:19" ht="18.75" thickTop="1">
      <c r="C48" s="284" t="s">
        <v>9</v>
      </c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6"/>
    </row>
    <row r="49" spans="3:20" ht="18">
      <c r="C49" s="123" t="s">
        <v>119</v>
      </c>
      <c r="D49" s="71"/>
      <c r="E49" s="74">
        <v>0.06</v>
      </c>
      <c r="F49" s="77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3">
        <f>(S20-S41)*E49</f>
        <v>134626.32</v>
      </c>
    </row>
    <row r="50" spans="3:20" ht="18.75" thickBot="1">
      <c r="C50" s="124" t="s">
        <v>123</v>
      </c>
      <c r="D50" s="78"/>
      <c r="E50" s="81">
        <v>0.06</v>
      </c>
      <c r="F50" s="82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80">
        <f>(S21-S42)*E50</f>
        <v>11218.86</v>
      </c>
      <c r="T50" s="56"/>
    </row>
    <row r="51" spans="3:20" ht="11.25" customHeight="1" thickTop="1" thickBot="1">
      <c r="C51" s="50"/>
      <c r="F51" s="51"/>
    </row>
    <row r="52" spans="3:20" ht="20.25" thickTop="1">
      <c r="C52" s="273" t="s">
        <v>187</v>
      </c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5"/>
    </row>
    <row r="53" spans="3:20" ht="19.5">
      <c r="C53" s="276" t="s">
        <v>119</v>
      </c>
      <c r="D53" s="277"/>
      <c r="E53" s="277"/>
      <c r="F53" s="297">
        <f>S45-S49</f>
        <v>2109145.6800000002</v>
      </c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8"/>
    </row>
    <row r="54" spans="3:20" ht="20.25" thickBot="1">
      <c r="C54" s="293" t="s">
        <v>120</v>
      </c>
      <c r="D54" s="294"/>
      <c r="E54" s="294"/>
      <c r="F54" s="295">
        <f>S46-S50</f>
        <v>175762.14</v>
      </c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6"/>
    </row>
    <row r="55" spans="3:20" ht="17.25" thickTop="1"/>
  </sheetData>
  <mergeCells count="20">
    <mergeCell ref="C48:S48"/>
    <mergeCell ref="C52:S52"/>
    <mergeCell ref="C53:E53"/>
    <mergeCell ref="C54:E54"/>
    <mergeCell ref="F54:S54"/>
    <mergeCell ref="F53:S53"/>
    <mergeCell ref="C44:S44"/>
    <mergeCell ref="C45:F45"/>
    <mergeCell ref="C46:F46"/>
    <mergeCell ref="C20:F20"/>
    <mergeCell ref="C21:F21"/>
    <mergeCell ref="C40:S40"/>
    <mergeCell ref="C41:F41"/>
    <mergeCell ref="C42:F42"/>
    <mergeCell ref="D4:E4"/>
    <mergeCell ref="C13:S13"/>
    <mergeCell ref="C1:S1"/>
    <mergeCell ref="C3:S3"/>
    <mergeCell ref="C23:S23"/>
    <mergeCell ref="C19:S19"/>
  </mergeCells>
  <pageMargins left="0.7" right="0.7" top="0.75" bottom="0.75" header="0.3" footer="0.3"/>
  <pageSetup paperSize="9" scale="69" orientation="portrait" verticalDpi="0" r:id="rId1"/>
  <ignoredErrors>
    <ignoredError sqref="S38" formula="1"/>
  </ignoredErrors>
  <picture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showGridLines="0" tabSelected="1" topLeftCell="B1" zoomScaleNormal="100" workbookViewId="0">
      <selection activeCell="D11" sqref="D11"/>
    </sheetView>
  </sheetViews>
  <sheetFormatPr defaultRowHeight="15"/>
  <cols>
    <col min="1" max="1" width="2" style="173" hidden="1" customWidth="1"/>
    <col min="2" max="2" width="9.140625" style="173"/>
    <col min="3" max="3" width="15.85546875" style="173" customWidth="1"/>
    <col min="4" max="4" width="14.42578125" style="173" customWidth="1"/>
    <col min="5" max="5" width="16.85546875" style="173" customWidth="1"/>
    <col min="6" max="7" width="16.140625" style="173" customWidth="1"/>
    <col min="8" max="8" width="16.5703125" style="173" customWidth="1"/>
    <col min="9" max="9" width="14.42578125" style="173" customWidth="1"/>
    <col min="10" max="10" width="16.140625" style="173" customWidth="1"/>
    <col min="11" max="11" width="17.28515625" style="173" customWidth="1"/>
    <col min="12" max="16384" width="9.140625" style="173"/>
  </cols>
  <sheetData>
    <row r="1" spans="3:11" s="171" customFormat="1" ht="33.75" customHeight="1">
      <c r="C1" s="302" t="s">
        <v>126</v>
      </c>
      <c r="D1" s="302"/>
      <c r="E1" s="302"/>
      <c r="F1" s="302"/>
      <c r="G1" s="302"/>
      <c r="H1" s="302"/>
      <c r="I1" s="302"/>
      <c r="J1" s="302"/>
      <c r="K1" s="302"/>
    </row>
    <row r="2" spans="3:11" s="171" customFormat="1" ht="15" customHeight="1">
      <c r="C2" s="172"/>
      <c r="D2" s="172"/>
      <c r="E2" s="172"/>
      <c r="F2" s="172"/>
      <c r="G2" s="172"/>
      <c r="H2" s="172"/>
      <c r="I2" s="172"/>
      <c r="J2" s="172"/>
      <c r="K2" s="172"/>
    </row>
    <row r="3" spans="3:11" s="171" customFormat="1" ht="15" customHeight="1" thickBot="1">
      <c r="C3" s="172"/>
      <c r="D3" s="172"/>
      <c r="E3" s="172"/>
      <c r="F3" s="172"/>
      <c r="G3" s="172"/>
      <c r="H3" s="172"/>
      <c r="I3" s="172"/>
      <c r="J3" s="172"/>
      <c r="K3" s="172"/>
    </row>
    <row r="4" spans="3:11">
      <c r="C4" s="303" t="s">
        <v>166</v>
      </c>
      <c r="D4" s="304"/>
      <c r="E4" s="304"/>
      <c r="F4" s="304"/>
      <c r="G4" s="304"/>
      <c r="H4" s="304"/>
      <c r="I4" s="304"/>
      <c r="J4" s="304"/>
      <c r="K4" s="305"/>
    </row>
    <row r="5" spans="3:11" s="174" customFormat="1" ht="42.75">
      <c r="C5" s="175" t="s">
        <v>100</v>
      </c>
      <c r="D5" s="176" t="s">
        <v>127</v>
      </c>
      <c r="E5" s="176" t="s">
        <v>130</v>
      </c>
      <c r="F5" s="176" t="s">
        <v>132</v>
      </c>
      <c r="G5" s="176" t="s">
        <v>168</v>
      </c>
      <c r="H5" s="176" t="s">
        <v>131</v>
      </c>
      <c r="I5" s="176" t="s">
        <v>129</v>
      </c>
      <c r="J5" s="177" t="s">
        <v>136</v>
      </c>
      <c r="K5" s="178" t="s">
        <v>137</v>
      </c>
    </row>
    <row r="6" spans="3:11">
      <c r="C6" s="179">
        <v>1</v>
      </c>
      <c r="D6" s="180">
        <v>24</v>
      </c>
      <c r="E6" s="181">
        <v>385466.64</v>
      </c>
      <c r="F6" s="299">
        <f>'Финансовая модель'!S42-7000</f>
        <v>191485.66666666666</v>
      </c>
      <c r="G6" s="182">
        <v>7000</v>
      </c>
      <c r="H6" s="182">
        <f>E6-$F$6-G6</f>
        <v>186980.97333333336</v>
      </c>
      <c r="I6" s="181">
        <f>(E6-$F$6)*6/100</f>
        <v>11638.858400000001</v>
      </c>
      <c r="J6" s="183">
        <f>H6-I6</f>
        <v>175342.11493333336</v>
      </c>
      <c r="K6" s="184">
        <f>J6*12</f>
        <v>2104105.3792000003</v>
      </c>
    </row>
    <row r="7" spans="3:11">
      <c r="C7" s="179">
        <v>0.9</v>
      </c>
      <c r="D7" s="180">
        <v>22</v>
      </c>
      <c r="E7" s="181">
        <f>E6*C7</f>
        <v>346919.97600000002</v>
      </c>
      <c r="F7" s="300"/>
      <c r="G7" s="182">
        <v>7000</v>
      </c>
      <c r="H7" s="182">
        <f>E7-$F$6-G7</f>
        <v>148434.30933333337</v>
      </c>
      <c r="I7" s="181">
        <f>(E7-$F$6)*6/100</f>
        <v>9326.0585600000013</v>
      </c>
      <c r="J7" s="183">
        <f>H7-I7</f>
        <v>139108.25077333336</v>
      </c>
      <c r="K7" s="184">
        <f>J7*12</f>
        <v>1669299.0092800003</v>
      </c>
    </row>
    <row r="8" spans="3:11">
      <c r="C8" s="179">
        <v>0.8</v>
      </c>
      <c r="D8" s="180">
        <v>19</v>
      </c>
      <c r="E8" s="181">
        <f>E6*C8</f>
        <v>308373.31200000003</v>
      </c>
      <c r="F8" s="300"/>
      <c r="G8" s="182">
        <v>7000</v>
      </c>
      <c r="H8" s="182">
        <f>E8-$F$6-G8</f>
        <v>109887.64533333338</v>
      </c>
      <c r="I8" s="181">
        <f>(E8-$F$6)*6/100</f>
        <v>7013.2587200000016</v>
      </c>
      <c r="J8" s="183">
        <f>H8-I8</f>
        <v>102874.38661333338</v>
      </c>
      <c r="K8" s="184">
        <f>J8*12</f>
        <v>1234492.6393600006</v>
      </c>
    </row>
    <row r="9" spans="3:11" ht="15.75" thickBot="1">
      <c r="C9" s="185">
        <v>0.7</v>
      </c>
      <c r="D9" s="186">
        <v>17</v>
      </c>
      <c r="E9" s="187">
        <f>E6*C9</f>
        <v>269826.64799999999</v>
      </c>
      <c r="F9" s="301"/>
      <c r="G9" s="188">
        <v>7000</v>
      </c>
      <c r="H9" s="188">
        <f>E9-$F$6-G9</f>
        <v>71340.98133333333</v>
      </c>
      <c r="I9" s="187">
        <f>(E9-$F$6)*6/100</f>
        <v>4700.4588800000001</v>
      </c>
      <c r="J9" s="189">
        <f>H9-I9</f>
        <v>66640.522453333324</v>
      </c>
      <c r="K9" s="190">
        <f>J9*12</f>
        <v>799686.26943999995</v>
      </c>
    </row>
    <row r="11" spans="3:11" ht="15.75" thickBot="1"/>
    <row r="12" spans="3:11" ht="15.75">
      <c r="C12" s="306" t="s">
        <v>133</v>
      </c>
      <c r="D12" s="307"/>
      <c r="E12" s="307"/>
      <c r="F12" s="307"/>
      <c r="G12" s="307"/>
      <c r="H12" s="308"/>
    </row>
    <row r="13" spans="3:11" ht="43.5" thickBot="1">
      <c r="C13" s="155" t="s">
        <v>138</v>
      </c>
      <c r="D13" s="156" t="s">
        <v>4</v>
      </c>
      <c r="E13" s="156" t="s">
        <v>134</v>
      </c>
      <c r="F13" s="156" t="s">
        <v>100</v>
      </c>
      <c r="G13" s="157" t="s">
        <v>135</v>
      </c>
      <c r="H13" s="158" t="s">
        <v>169</v>
      </c>
    </row>
    <row r="14" spans="3:11">
      <c r="C14" s="315" t="s">
        <v>139</v>
      </c>
      <c r="D14" s="311">
        <f>Вложения!J5</f>
        <v>175000</v>
      </c>
      <c r="E14" s="311">
        <f>Вложения!J75</f>
        <v>510320</v>
      </c>
      <c r="F14" s="159">
        <v>1</v>
      </c>
      <c r="G14" s="160">
        <f>'Финансовые результаты'!J6</f>
        <v>175342.11493333336</v>
      </c>
      <c r="H14" s="161">
        <f>($D$14+$E$14)/G14</f>
        <v>3.9084734449596708</v>
      </c>
    </row>
    <row r="15" spans="3:11">
      <c r="C15" s="313"/>
      <c r="D15" s="309"/>
      <c r="E15" s="309"/>
      <c r="F15" s="162">
        <v>0.9</v>
      </c>
      <c r="G15" s="163">
        <f>'Финансовые результаты'!J7</f>
        <v>139108.25077333336</v>
      </c>
      <c r="H15" s="164">
        <f>($D$14+$E$14)/G15</f>
        <v>4.9265230221080012</v>
      </c>
    </row>
    <row r="16" spans="3:11">
      <c r="C16" s="313"/>
      <c r="D16" s="309"/>
      <c r="E16" s="309"/>
      <c r="F16" s="162">
        <v>0.8</v>
      </c>
      <c r="G16" s="163">
        <f>'Финансовые результаты'!J8</f>
        <v>102874.38661333338</v>
      </c>
      <c r="H16" s="164">
        <f>($D$14+$E$14)/G16</f>
        <v>6.66171651235077</v>
      </c>
    </row>
    <row r="17" spans="3:8" ht="15.75" thickBot="1">
      <c r="C17" s="314"/>
      <c r="D17" s="310"/>
      <c r="E17" s="310"/>
      <c r="F17" s="165">
        <v>0.7</v>
      </c>
      <c r="G17" s="166">
        <f>'Финансовые результаты'!J9</f>
        <v>66640.522453333324</v>
      </c>
      <c r="H17" s="167">
        <f>($D$14+$E$14)/G17</f>
        <v>10.283832940834344</v>
      </c>
    </row>
    <row r="18" spans="3:8">
      <c r="C18" s="315" t="s">
        <v>140</v>
      </c>
      <c r="D18" s="311">
        <f>Вложения!K5</f>
        <v>440000</v>
      </c>
      <c r="E18" s="311">
        <f>Вложения!K75</f>
        <v>564820</v>
      </c>
      <c r="F18" s="159">
        <v>1</v>
      </c>
      <c r="G18" s="160">
        <f>'Финансовые результаты'!J6</f>
        <v>175342.11493333336</v>
      </c>
      <c r="H18" s="161">
        <f>($D$18+$E$18)/G18</f>
        <v>5.7306255281684129</v>
      </c>
    </row>
    <row r="19" spans="3:8">
      <c r="C19" s="313"/>
      <c r="D19" s="309"/>
      <c r="E19" s="309"/>
      <c r="F19" s="162">
        <v>0.9</v>
      </c>
      <c r="G19" s="163">
        <f>'Финансовые результаты'!J7</f>
        <v>139108.25077333336</v>
      </c>
      <c r="H19" s="164">
        <f>($D$18+$E$18)/G19</f>
        <v>7.2232954868886976</v>
      </c>
    </row>
    <row r="20" spans="3:8">
      <c r="C20" s="313"/>
      <c r="D20" s="309"/>
      <c r="E20" s="309"/>
      <c r="F20" s="162">
        <v>0.8</v>
      </c>
      <c r="G20" s="163">
        <f>'Финансовые результаты'!J8</f>
        <v>102874.38661333338</v>
      </c>
      <c r="H20" s="164">
        <f>($D$18+$E$18)/G20</f>
        <v>9.7674458441900143</v>
      </c>
    </row>
    <row r="21" spans="3:8" ht="15.75" thickBot="1">
      <c r="C21" s="314"/>
      <c r="D21" s="310"/>
      <c r="E21" s="310"/>
      <c r="F21" s="165">
        <v>0.7</v>
      </c>
      <c r="G21" s="166">
        <f>'Финансовые результаты'!J9</f>
        <v>66640.522453333324</v>
      </c>
      <c r="H21" s="167">
        <f>($D$18+$E$18)/G21</f>
        <v>15.078213120307543</v>
      </c>
    </row>
    <row r="22" spans="3:8">
      <c r="C22" s="312" t="s">
        <v>141</v>
      </c>
      <c r="D22" s="309">
        <f>Вложения!L5</f>
        <v>950000</v>
      </c>
      <c r="E22" s="309">
        <f>Вложения!L75</f>
        <v>564820</v>
      </c>
      <c r="F22" s="168">
        <v>1</v>
      </c>
      <c r="G22" s="169">
        <f>'Финансовые результаты'!J6</f>
        <v>175342.11493333336</v>
      </c>
      <c r="H22" s="170">
        <f>($D$22+$E$22)/G22</f>
        <v>8.6392250976095966</v>
      </c>
    </row>
    <row r="23" spans="3:8">
      <c r="C23" s="313"/>
      <c r="D23" s="309"/>
      <c r="E23" s="309"/>
      <c r="F23" s="162">
        <v>0.9</v>
      </c>
      <c r="G23" s="163">
        <f>'Финансовые результаты'!J7</f>
        <v>139108.25077333336</v>
      </c>
      <c r="H23" s="164">
        <f>($D$22+$E$22)/G23</f>
        <v>10.889505055083236</v>
      </c>
    </row>
    <row r="24" spans="3:8">
      <c r="C24" s="313"/>
      <c r="D24" s="309"/>
      <c r="E24" s="309"/>
      <c r="F24" s="162">
        <v>0.8</v>
      </c>
      <c r="G24" s="163">
        <f>'Финансовые результаты'!J8</f>
        <v>102874.38661333338</v>
      </c>
      <c r="H24" s="164">
        <f>($D$22+$E$22)/G24</f>
        <v>14.724948064027306</v>
      </c>
    </row>
    <row r="25" spans="3:8" ht="15.75" thickBot="1">
      <c r="C25" s="314"/>
      <c r="D25" s="310"/>
      <c r="E25" s="310"/>
      <c r="F25" s="165">
        <v>0.7</v>
      </c>
      <c r="G25" s="166">
        <f>'Финансовые результаты'!J9</f>
        <v>66640.522453333324</v>
      </c>
      <c r="H25" s="167">
        <f>($D$22+$E$22)/G25</f>
        <v>22.731214345757721</v>
      </c>
    </row>
  </sheetData>
  <mergeCells count="13">
    <mergeCell ref="F6:F9"/>
    <mergeCell ref="C1:K1"/>
    <mergeCell ref="C4:K4"/>
    <mergeCell ref="C12:H12"/>
    <mergeCell ref="E22:E25"/>
    <mergeCell ref="E18:E21"/>
    <mergeCell ref="E14:E17"/>
    <mergeCell ref="D22:D25"/>
    <mergeCell ref="D18:D21"/>
    <mergeCell ref="D14:D17"/>
    <mergeCell ref="C22:C25"/>
    <mergeCell ref="C18:C21"/>
    <mergeCell ref="C14:C17"/>
  </mergeCells>
  <pageMargins left="0.7" right="0.7" top="0.75" bottom="0.75" header="0.3" footer="0.3"/>
  <pageSetup paperSize="9" scale="35" orientation="portrait" verticalDpi="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</vt:lpstr>
      <vt:lpstr>ФП</vt:lpstr>
      <vt:lpstr>Вложения</vt:lpstr>
      <vt:lpstr>Финансовая модель</vt:lpstr>
      <vt:lpstr>Финансовые результаты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2017-03-14T03:20:16Z</dcterms:modified>
</cp:coreProperties>
</file>